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ITALIANO/"/>
    </mc:Choice>
  </mc:AlternateContent>
  <xr:revisionPtr revIDLastSave="145" documentId="13_ncr:1_{D1B084AB-2378-447C-9A8C-44839B59B7A0}" xr6:coauthVersionLast="47" xr6:coauthVersionMax="47" xr10:uidLastSave="{FBCFCB36-BFD7-4544-B73A-B4E4E8045ACE}"/>
  <bookViews>
    <workbookView xWindow="-108" yWindow="-108" windowWidth="23256" windowHeight="12456" xr2:uid="{00000000-000D-0000-FFFF-FFFF00000000}"/>
  </bookViews>
  <sheets>
    <sheet name="PARAMETRI DEL PROGETTO" sheetId="1" r:id="rId1"/>
    <sheet name="DETTAGLI DEL PROGETTO" sheetId="2" r:id="rId2"/>
    <sheet name="TOTALI DEI PROGETTI" sheetId="3" r:id="rId3"/>
  </sheets>
  <externalReferences>
    <externalReference r:id="rId4"/>
  </externalReferences>
  <definedNames>
    <definedName name="Product_A_Name">[1]Summary!$C$3</definedName>
    <definedName name="Product_B_Name">[1]Summary!$D$3</definedName>
    <definedName name="ProjectType">Parameters[TIPO DI PROGETTO]</definedName>
    <definedName name="_xlnm.Print_Titles" localSheetId="1">'DETTAGLI DEL PROGETTO'!$4:$4</definedName>
    <definedName name="_xlnm.Print_Titles" localSheetId="2">'TOTALI DEI PROGETTI'!$5:$5</definedName>
  </definedNames>
  <calcPr calcId="191029"/>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 l="1"/>
  <c r="E7" i="2" l="1"/>
  <c r="F8" i="2"/>
  <c r="G9" i="2" l="1"/>
  <c r="F9" i="2"/>
  <c r="G8" i="2"/>
  <c r="G7" i="2"/>
  <c r="F7" i="2"/>
  <c r="G6" i="2"/>
  <c r="E6" i="2"/>
  <c r="F6" i="2"/>
  <c r="G5" i="2"/>
  <c r="E5" i="2"/>
  <c r="F5" i="2"/>
  <c r="E9" i="2"/>
  <c r="D9" i="2"/>
  <c r="E8" i="2"/>
  <c r="D8" i="2"/>
  <c r="D7" i="2"/>
  <c r="D6" i="2"/>
  <c r="D5" i="2"/>
  <c r="B2" i="3" l="1"/>
  <c r="B1" i="3" l="1"/>
  <c r="K8" i="2"/>
  <c r="W5" i="2"/>
  <c r="W6" i="2"/>
  <c r="W7" i="2"/>
  <c r="W8" i="2"/>
  <c r="W9" i="2"/>
  <c r="V5" i="2"/>
  <c r="V6" i="2"/>
  <c r="V7" i="2"/>
  <c r="V8" i="2"/>
  <c r="V9" i="2"/>
  <c r="U5" i="2"/>
  <c r="U6" i="2"/>
  <c r="U7" i="2"/>
  <c r="U8" i="2"/>
  <c r="U9" i="2"/>
  <c r="T5" i="2"/>
  <c r="T6" i="2"/>
  <c r="T7" i="2"/>
  <c r="T8" i="2"/>
  <c r="T9" i="2"/>
  <c r="S5" i="2"/>
  <c r="S6" i="2"/>
  <c r="S7" i="2"/>
  <c r="S8" i="2"/>
  <c r="S9" i="2"/>
  <c r="R5" i="2"/>
  <c r="R6" i="2"/>
  <c r="R7" i="2"/>
  <c r="R8" i="2"/>
  <c r="R9" i="2"/>
  <c r="Q5" i="2"/>
  <c r="Q6" i="2"/>
  <c r="Q7" i="2"/>
  <c r="Q8" i="2"/>
  <c r="Q9" i="2"/>
  <c r="P5" i="2"/>
  <c r="P6" i="2"/>
  <c r="P7" i="2"/>
  <c r="P8" i="2"/>
  <c r="P9" i="2"/>
  <c r="O5" i="2"/>
  <c r="O6" i="2"/>
  <c r="O7" i="2"/>
  <c r="O8" i="2"/>
  <c r="O9" i="2"/>
  <c r="N5" i="2"/>
  <c r="N6" i="2"/>
  <c r="N7" i="2"/>
  <c r="N8" i="2"/>
  <c r="N9" i="2"/>
  <c r="M5" i="2"/>
  <c r="M6" i="2"/>
  <c r="M7" i="2"/>
  <c r="M8" i="2"/>
  <c r="M9" i="2"/>
  <c r="L5" i="2"/>
  <c r="L6" i="2"/>
  <c r="L7" i="2"/>
  <c r="L8" i="2"/>
  <c r="L9" i="2"/>
  <c r="K5" i="2"/>
  <c r="K6" i="2"/>
  <c r="K7" i="2"/>
  <c r="K9" i="2"/>
  <c r="J5" i="2"/>
  <c r="J6" i="2"/>
  <c r="J7" i="2"/>
  <c r="J8" i="2"/>
  <c r="J9" i="2"/>
  <c r="I10" i="2"/>
  <c r="H10" i="2"/>
  <c r="I6" i="1"/>
  <c r="I7" i="1"/>
  <c r="I8" i="1"/>
  <c r="I9" i="1"/>
  <c r="I10" i="1"/>
  <c r="H16" i="1" l="1"/>
  <c r="H18" i="1" s="1"/>
  <c r="F16" i="1"/>
  <c r="F18" i="1" s="1"/>
  <c r="G16" i="1"/>
  <c r="G18" i="1" s="1"/>
  <c r="D16" i="1"/>
  <c r="D18" i="1" s="1"/>
  <c r="E16" i="1"/>
  <c r="E18" i="1" s="1"/>
  <c r="F15" i="1"/>
  <c r="F17" i="1" s="1"/>
  <c r="E15" i="1"/>
  <c r="E17" i="1" s="1"/>
  <c r="C16" i="1"/>
  <c r="C18" i="1" s="1"/>
  <c r="D15" i="1"/>
  <c r="D17" i="1" s="1"/>
  <c r="H15" i="1"/>
  <c r="H17" i="1" s="1"/>
  <c r="C15" i="1"/>
  <c r="C17" i="1" s="1"/>
  <c r="G15" i="1"/>
  <c r="G17" i="1" s="1"/>
  <c r="J10" i="2"/>
  <c r="K10" i="2"/>
</calcChain>
</file>

<file path=xl/sharedStrings.xml><?xml version="1.0" encoding="utf-8"?>
<sst xmlns="http://schemas.openxmlformats.org/spreadsheetml/2006/main" count="98" uniqueCount="74">
  <si>
    <t>ADMIN STAFF</t>
  </si>
  <si>
    <t>GENERAL PARTNER</t>
  </si>
  <si>
    <t>BUSINESS LAWYER</t>
  </si>
  <si>
    <t>DEFENSE LITIGATOR</t>
  </si>
  <si>
    <t>INTELLECTUAL PROPERTY LAWYER</t>
  </si>
  <si>
    <t>BANKRUPTCY LAWYER</t>
  </si>
  <si>
    <t>GENERAL PARTNER 2</t>
  </si>
  <si>
    <t>BUSINESS LAWYER 2</t>
  </si>
  <si>
    <t>DEFENSE LITIGATOR 2</t>
  </si>
  <si>
    <t>BANKRUPTCY LAWYER 2</t>
  </si>
  <si>
    <t>ADMIN STAFF 2</t>
  </si>
  <si>
    <t xml:space="preserve">GENERAL PARTNER  </t>
  </si>
  <si>
    <t xml:space="preserve">DEFENSE LITIGATOR  </t>
  </si>
  <si>
    <t xml:space="preserve">INTELLECTUAL PROPERTY  </t>
  </si>
  <si>
    <t>INTELLECTUAL PROPERTY LAWYER 2</t>
  </si>
  <si>
    <t xml:space="preserve">BUSINESS    </t>
  </si>
  <si>
    <t xml:space="preserve">BANKRUPTCY  </t>
  </si>
  <si>
    <t xml:space="preserve">ADMIN STAFF  </t>
  </si>
  <si>
    <t>Create Project Parameters in this worksheet. Enter Company Name in cell at right. Helpful instructions are in cells in this column.</t>
  </si>
  <si>
    <t>Title of this worksheet is in cell at right.</t>
  </si>
  <si>
    <t>Confidentiality message is in cell at right.</t>
  </si>
  <si>
    <t>Tip is in cell at right.</t>
  </si>
  <si>
    <t>Create Project Details in this worksheet. Company Name is auto updated in cell at right. Helpful instructions are in cells in this column. Arrow down to get started.</t>
  </si>
  <si>
    <t>Get Project Totals in this worksheet. Company Name is automatically updated in cell at right. Helpful instructions are in cells in this column. Arrow down to get started.</t>
  </si>
  <si>
    <t>PivotTable starting in cell at right is auto updated</t>
  </si>
  <si>
    <t>Enter details in Parameters table starting in cell at right. Next instruction is in cell A12.</t>
  </si>
  <si>
    <t>Enter Blended Rates in cells at right, cells C12 through H12. Next instruction is in cell A14.</t>
  </si>
  <si>
    <t>Column chart showing comparison between Planned and Actual Cost is in cell at right, and column chart showing comparison between Planned and Actual Hours is in cell F14.</t>
  </si>
  <si>
    <t>Title of this worksheet is in cell at right and Info tip in cell Y2 .</t>
  </si>
  <si>
    <t>Enter information in Details table starting in cell at right. Project Types in Details table at right are auto updated from Parameters table in Project Parameters worksheet.</t>
  </si>
  <si>
    <t>Estimated label is in cell C4, Actual label in cell I4, and Info tip in cell P4.</t>
  </si>
  <si>
    <t>INFO: 
This PivotTable will not refresh automatically.  To refresh it, select it (any cell within the PivotTable), on the PIVOTTABLE TOOLS | ANALYZE ribbon tab select Refresh.  Or press SHIFT + F10 by selecting the PivotTable and select Refresh.</t>
  </si>
  <si>
    <t>Nome dell'azienda</t>
  </si>
  <si>
    <t>Pianificazione di progetti per studi legali</t>
  </si>
  <si>
    <t>TIPO DI PROGETTO</t>
  </si>
  <si>
    <t>Incorporazione aziendale</t>
  </si>
  <si>
    <t>Acquisizione aziendale</t>
  </si>
  <si>
    <t>Difesa sulla responsabilità del prodotto</t>
  </si>
  <si>
    <t>Domanda di brevetto</t>
  </si>
  <si>
    <t>Causa per un Impiegato</t>
  </si>
  <si>
    <t>Fallimento</t>
  </si>
  <si>
    <t>Tassi misti</t>
  </si>
  <si>
    <t>SOCIO GENERALE</t>
  </si>
  <si>
    <t>AVVOCATO D'AFFARI</t>
  </si>
  <si>
    <t>AVVOCATO DELLA DIFESA</t>
  </si>
  <si>
    <t>AVVOCATO SPECIALIZZATO IN PROPRIETÀ INTELLETTUALE</t>
  </si>
  <si>
    <t>AVVOCATO FALLIMENTARE</t>
  </si>
  <si>
    <t>PERSONALE AMMINISTRATIVO</t>
  </si>
  <si>
    <t>TOTALE</t>
  </si>
  <si>
    <t>COSTO PIANIFICATO</t>
  </si>
  <si>
    <t>COSTO EFFETTIVO</t>
  </si>
  <si>
    <t>ORARI PIANIFICATI</t>
  </si>
  <si>
    <t>ORARI REALI</t>
  </si>
  <si>
    <t>AZIENDA</t>
  </si>
  <si>
    <t>OGGETTO INTELLETTUALE.</t>
  </si>
  <si>
    <t>BANCAROTTA</t>
  </si>
  <si>
    <t>NOME DEL PROGETTO</t>
  </si>
  <si>
    <t>Progetto 1</t>
  </si>
  <si>
    <t>Progetto 2</t>
  </si>
  <si>
    <t>Progetto 3</t>
  </si>
  <si>
    <t>Progetto 4</t>
  </si>
  <si>
    <t>Progetto 5</t>
  </si>
  <si>
    <t>INIZIO PREVISTO</t>
  </si>
  <si>
    <t>ARRIVO STAMMATO</t>
  </si>
  <si>
    <t>INIZIO EFFETTIVO</t>
  </si>
  <si>
    <t>ARRIVO ATTUALE</t>
  </si>
  <si>
    <t>LAVORO STORATO</t>
  </si>
  <si>
    <t>LAVORO REALE</t>
  </si>
  <si>
    <t>DURATA STMATA</t>
  </si>
  <si>
    <t>DURATA EFFETTIVA</t>
  </si>
  <si>
    <t>STAMATA</t>
  </si>
  <si>
    <t>ATTUALE</t>
  </si>
  <si>
    <t>Generale totale</t>
  </si>
  <si>
    <t>PROPRIETÀ INTELLETTUALE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</si>
</sst>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
    <numFmt numFmtId="165" formatCode="&quot;$&quot;#,##0.00"/>
    <numFmt numFmtId="168" formatCode="[$-410]d\ mmmm\ yyyy;@"/>
    <numFmt numFmtId="169" formatCode="#,##0.00\ [$€-410]"/>
  </numFmts>
  <fonts count="21" x14ac:knownFonts="1">
    <font>
      <sz val="10"/>
      <color theme="1" tint="0.24994659260841701"/>
      <name val="Cambria"/>
      <family val="2"/>
      <scheme val="minor"/>
    </font>
    <font>
      <sz val="11"/>
      <color theme="1"/>
      <name val="Cambria"/>
      <family val="2"/>
      <scheme val="minor"/>
    </font>
    <font>
      <sz val="11"/>
      <color theme="1"/>
      <name val="Cambria"/>
      <family val="1"/>
      <scheme val="minor"/>
    </font>
    <font>
      <sz val="20"/>
      <color theme="1" tint="0.24994659260841701"/>
      <name val="Tahoma"/>
      <family val="2"/>
      <scheme val="major"/>
    </font>
    <font>
      <sz val="16"/>
      <color theme="1" tint="0.34998626667073579"/>
      <name val="Tahoma"/>
      <family val="2"/>
      <scheme val="major"/>
    </font>
    <font>
      <sz val="12"/>
      <color theme="1" tint="0.24994659260841701"/>
      <name val="Tahoma"/>
      <family val="2"/>
      <scheme val="major"/>
    </font>
    <font>
      <sz val="11"/>
      <color theme="1"/>
      <name val="Cambria"/>
      <family val="1"/>
      <scheme val="minor"/>
    </font>
    <font>
      <i/>
      <sz val="10"/>
      <color theme="1"/>
      <name val="Tahoma"/>
      <family val="2"/>
      <scheme val="major"/>
    </font>
    <font>
      <sz val="10"/>
      <color theme="1"/>
      <name val="Tahoma"/>
      <family val="2"/>
      <scheme val="major"/>
    </font>
    <font>
      <sz val="10"/>
      <color theme="1"/>
      <name val="Tahoma"/>
      <family val="2"/>
      <scheme val="major"/>
    </font>
    <font>
      <sz val="11"/>
      <color theme="0"/>
      <name val="Cambria"/>
      <family val="1"/>
      <scheme val="minor"/>
    </font>
    <font>
      <b/>
      <sz val="11"/>
      <color theme="3"/>
      <name val="Cambria"/>
      <family val="2"/>
      <scheme val="minor"/>
    </font>
    <font>
      <sz val="11"/>
      <name val="Cambria"/>
      <family val="1"/>
      <scheme val="minor"/>
    </font>
    <font>
      <sz val="11"/>
      <color theme="0"/>
      <name val="Calibri"/>
      <family val="2"/>
    </font>
    <font>
      <sz val="10"/>
      <color theme="1" tint="0.24994659260841701"/>
      <name val="Cambria"/>
      <family val="1"/>
      <scheme val="minor"/>
    </font>
    <font>
      <b/>
      <sz val="11"/>
      <color theme="3" tint="-0.249977111117893"/>
      <name val="Cambria"/>
      <family val="2"/>
      <scheme val="minor"/>
    </font>
    <font>
      <u/>
      <sz val="11"/>
      <color theme="10"/>
      <name val="Cambria"/>
      <family val="2"/>
      <scheme val="minor"/>
    </font>
    <font>
      <sz val="20"/>
      <color theme="0"/>
      <name val="Algerian"/>
      <family val="5"/>
    </font>
    <font>
      <sz val="20"/>
      <color theme="1"/>
      <name val="Algerian"/>
      <family val="5"/>
    </font>
    <font>
      <sz val="20"/>
      <color theme="0"/>
      <name val="Tahoma"/>
      <family val="2"/>
      <scheme val="major"/>
    </font>
    <font>
      <sz val="12"/>
      <color theme="1"/>
      <name val="Cambria"/>
      <family val="1"/>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7" tint="0.39997558519241921"/>
        <bgColor indexed="64"/>
      </patternFill>
    </fill>
  </fills>
  <borders count="5">
    <border>
      <left/>
      <right/>
      <top/>
      <bottom/>
      <diagonal/>
    </border>
    <border>
      <left/>
      <right/>
      <top/>
      <bottom style="thin">
        <color theme="4"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s>
  <cellStyleXfs count="7">
    <xf numFmtId="0" fontId="0" fillId="0" borderId="0"/>
    <xf numFmtId="0" fontId="3" fillId="0" borderId="1" applyNumberFormat="0" applyFill="0" applyAlignment="0" applyProtection="0"/>
    <xf numFmtId="0" fontId="4" fillId="0" borderId="0" applyNumberFormat="0" applyFill="0" applyAlignment="0" applyProtection="0"/>
    <xf numFmtId="0" fontId="5" fillId="0" borderId="0" applyNumberFormat="0" applyFill="0" applyAlignment="0" applyProtection="0"/>
    <xf numFmtId="0" fontId="11" fillId="0" borderId="0" applyNumberFormat="0" applyFill="0" applyBorder="0" applyAlignment="0" applyProtection="0"/>
    <xf numFmtId="0" fontId="1" fillId="0" borderId="0"/>
    <xf numFmtId="0" fontId="16" fillId="0" borderId="0" applyNumberFormat="0" applyFill="0" applyBorder="0" applyAlignment="0" applyProtection="0"/>
  </cellStyleXfs>
  <cellXfs count="39">
    <xf numFmtId="0" fontId="0" fillId="0" borderId="0" xfId="0"/>
    <xf numFmtId="0" fontId="2" fillId="0" borderId="0" xfId="0" applyFont="1"/>
    <xf numFmtId="0" fontId="4" fillId="0" borderId="0" xfId="2"/>
    <xf numFmtId="0" fontId="5" fillId="0" borderId="0" xfId="3"/>
    <xf numFmtId="0" fontId="6" fillId="0" borderId="0" xfId="0" applyFont="1"/>
    <xf numFmtId="9" fontId="6" fillId="0" borderId="0" xfId="0" applyNumberFormat="1" applyFont="1"/>
    <xf numFmtId="9" fontId="6" fillId="2" borderId="0" xfId="0" applyNumberFormat="1" applyFont="1" applyFill="1"/>
    <xf numFmtId="0" fontId="7" fillId="0" borderId="0" xfId="0" applyFont="1"/>
    <xf numFmtId="0" fontId="0" fillId="0" borderId="0" xfId="0" applyAlignment="1">
      <alignment wrapText="1"/>
    </xf>
    <xf numFmtId="0" fontId="2" fillId="0" borderId="0" xfId="0" applyFont="1" applyAlignment="1">
      <alignment wrapText="1"/>
    </xf>
    <xf numFmtId="0" fontId="10" fillId="0" borderId="0" xfId="0" applyFont="1"/>
    <xf numFmtId="165" fontId="10" fillId="0" borderId="0" xfId="0" applyNumberFormat="1" applyFont="1"/>
    <xf numFmtId="4" fontId="10" fillId="0" borderId="0" xfId="0" applyNumberFormat="1" applyFont="1"/>
    <xf numFmtId="0" fontId="12" fillId="0" borderId="0" xfId="0" applyFont="1"/>
    <xf numFmtId="0" fontId="9" fillId="4" borderId="0" xfId="0" applyFont="1" applyFill="1" applyAlignment="1">
      <alignment wrapText="1"/>
    </xf>
    <xf numFmtId="0" fontId="8" fillId="4" borderId="0" xfId="0" applyFont="1" applyFill="1" applyAlignment="1">
      <alignment wrapText="1"/>
    </xf>
    <xf numFmtId="0" fontId="5" fillId="0" borderId="0" xfId="3" applyAlignment="1">
      <alignment vertical="top"/>
    </xf>
    <xf numFmtId="0" fontId="2" fillId="0" borderId="0" xfId="0" applyFont="1" applyAlignment="1">
      <alignment vertical="top"/>
    </xf>
    <xf numFmtId="0" fontId="13" fillId="0" borderId="0" xfId="0" applyFont="1" applyAlignment="1">
      <alignment vertical="center"/>
    </xf>
    <xf numFmtId="0" fontId="17" fillId="5" borderId="1" xfId="1" applyFont="1" applyFill="1" applyAlignment="1">
      <alignment vertical="center"/>
    </xf>
    <xf numFmtId="0" fontId="18" fillId="5" borderId="1" xfId="1" applyFont="1" applyFill="1" applyAlignment="1">
      <alignment vertical="center"/>
    </xf>
    <xf numFmtId="0" fontId="14" fillId="0" borderId="0" xfId="0" applyNumberFormat="1" applyFont="1" applyFill="1" applyBorder="1" applyAlignment="1" applyProtection="1"/>
    <xf numFmtId="0" fontId="19" fillId="5" borderId="1" xfId="1" applyFont="1" applyFill="1" applyAlignment="1">
      <alignment vertical="center"/>
    </xf>
    <xf numFmtId="0" fontId="0" fillId="4" borderId="0" xfId="0" applyFill="1" applyAlignment="1">
      <alignment vertical="center" wrapText="1"/>
    </xf>
    <xf numFmtId="0" fontId="10" fillId="0" borderId="0" xfId="0" applyFont="1" applyAlignment="1">
      <alignment vertical="center"/>
    </xf>
    <xf numFmtId="0" fontId="0" fillId="0" borderId="0" xfId="0" applyAlignment="1">
      <alignment vertical="center"/>
    </xf>
    <xf numFmtId="164" fontId="0" fillId="0" borderId="0" xfId="0" applyNumberFormat="1" applyAlignment="1">
      <alignment vertical="center"/>
    </xf>
    <xf numFmtId="0" fontId="2" fillId="0" borderId="0" xfId="0" applyFont="1" applyAlignment="1">
      <alignment vertical="center"/>
    </xf>
    <xf numFmtId="0" fontId="20" fillId="0" borderId="0" xfId="0" applyFont="1"/>
    <xf numFmtId="164" fontId="20" fillId="0" borderId="0" xfId="0" applyNumberFormat="1" applyFont="1"/>
    <xf numFmtId="0" fontId="10" fillId="0" borderId="0" xfId="0" applyFont="1" applyAlignment="1">
      <alignment horizontal="center" wrapText="1"/>
    </xf>
    <xf numFmtId="0" fontId="10" fillId="0" borderId="0" xfId="0" applyFont="1" applyAlignment="1">
      <alignment horizontal="center"/>
    </xf>
    <xf numFmtId="0" fontId="15" fillId="3" borderId="2" xfId="4" applyFont="1" applyFill="1" applyBorder="1" applyAlignment="1">
      <alignment horizontal="center" vertical="center"/>
    </xf>
    <xf numFmtId="0" fontId="15" fillId="3" borderId="3" xfId="4" applyFont="1" applyFill="1" applyBorder="1" applyAlignment="1">
      <alignment horizontal="center" vertical="center"/>
    </xf>
    <xf numFmtId="0" fontId="15" fillId="3" borderId="4" xfId="4" applyFont="1" applyFill="1" applyBorder="1" applyAlignment="1">
      <alignment horizontal="center" vertical="center"/>
    </xf>
    <xf numFmtId="0" fontId="10" fillId="0" borderId="0" xfId="0" applyFont="1" applyAlignment="1">
      <alignment horizontal="center" vertical="top" wrapText="1"/>
    </xf>
    <xf numFmtId="0" fontId="10" fillId="0" borderId="0" xfId="0" applyFont="1" applyAlignment="1">
      <alignment horizontal="center" vertical="top"/>
    </xf>
    <xf numFmtId="168" fontId="0" fillId="0" borderId="0" xfId="0" applyNumberFormat="1" applyAlignment="1">
      <alignment vertical="center"/>
    </xf>
    <xf numFmtId="169" fontId="0" fillId="0" borderId="0" xfId="0" applyNumberFormat="1"/>
  </cellXfs>
  <cellStyles count="7">
    <cellStyle name="Encabezado 1" xfId="1" builtinId="16" customBuiltin="1"/>
    <cellStyle name="Encabezado 4" xfId="4" builtinId="19"/>
    <cellStyle name="Hyperlink 2" xfId="6" xr:uid="{00000000-0005-0000-0000-000004000000}"/>
    <cellStyle name="Normal" xfId="0" builtinId="0" customBuiltin="1"/>
    <cellStyle name="Normal 2" xfId="5" xr:uid="{00000000-0005-0000-0000-000006000000}"/>
    <cellStyle name="Título 2" xfId="2" builtinId="17" customBuiltin="1"/>
    <cellStyle name="Título 3" xfId="3" builtinId="18" customBuiltin="1"/>
  </cellStyles>
  <dxfs count="252">
    <dxf>
      <numFmt numFmtId="169" formatCode="#,##0.00\ [$€-41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8" formatCode="[$-410]d\ mmmm\ yyyy;@"/>
      <alignment vertical="center" textRotation="0" wrapText="0" indent="0" justifyLastLine="0" shrinkToFit="0" readingOrder="0"/>
    </dxf>
    <dxf>
      <numFmt numFmtId="168" formatCode="[$-410]d\ mmmm\ yyyy;@"/>
      <alignment vertical="center" textRotation="0" wrapText="0" indent="0" justifyLastLine="0" shrinkToFit="0" readingOrder="0"/>
    </dxf>
    <dxf>
      <numFmt numFmtId="168" formatCode="[$-410]d\ mmmm\ yyyy;@"/>
      <alignment vertical="center" textRotation="0" wrapText="0" indent="0" justifyLastLine="0" shrinkToFit="0" readingOrder="0"/>
    </dxf>
    <dxf>
      <numFmt numFmtId="168" formatCode="[$-410]d\ mmmm\ yyyy;@"/>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0" formatCode="General"/>
      <alignment vertical="center" textRotation="0" wrapText="0" indent="0" justifyLastLine="0" shrinkToFit="0" readingOrder="0"/>
    </dxf>
    <dxf>
      <numFmt numFmtId="0" formatCode="General"/>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0"/>
        <color theme="1"/>
        <name val="Tahoma"/>
        <scheme val="major"/>
      </font>
      <fill>
        <patternFill patternType="solid">
          <fgColor indexed="64"/>
          <bgColor theme="5" tint="-0.249977111117893"/>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Cambria"/>
        <scheme val="minor"/>
      </font>
      <numFmt numFmtId="13" formatCode="0%"/>
      <fill>
        <patternFill patternType="solid">
          <fgColor indexed="64"/>
          <bgColor theme="0" tint="-0.14996795556505021"/>
        </patternFill>
      </fill>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dxf>
    <dxf>
      <font>
        <b val="0"/>
        <i val="0"/>
        <strike val="0"/>
        <condense val="0"/>
        <extend val="0"/>
        <outline val="0"/>
        <shadow val="0"/>
        <u val="none"/>
        <vertAlign val="baseline"/>
        <sz val="11"/>
        <color theme="1"/>
        <name val="Cambria"/>
        <scheme val="minor"/>
      </font>
    </dxf>
    <dxf>
      <alignment horizontal="general" vertical="bottom" textRotation="0" wrapText="1" indent="0" justifyLastLine="0" shrinkToFit="0" readingOrder="0"/>
    </dxf>
  </dxfs>
  <tableStyles count="0" defaultTableStyle="TableStyleMedium3" defaultPivotStyle="PivotStyleMedium3"/>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s-MX" sz="1400" b="0" i="0" u="none" strike="noStrike" cap="none" baseline="0">
                <a:effectLst/>
              </a:rPr>
              <a:t>COSTO PIANIFICATO vs. EFFETTIVO</a:t>
            </a:r>
            <a:endParaRPr lang="en-US"/>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manualLayout>
          <c:layoutTarget val="inner"/>
          <c:xMode val="edge"/>
          <c:yMode val="edge"/>
          <c:x val="0.15201967922399656"/>
          <c:y val="7.4876990335432617E-2"/>
          <c:w val="0.81843822328708171"/>
          <c:h val="0.65599746139610415"/>
        </c:manualLayout>
      </c:layout>
      <c:barChart>
        <c:barDir val="col"/>
        <c:grouping val="clustered"/>
        <c:varyColors val="0"/>
        <c:ser>
          <c:idx val="0"/>
          <c:order val="0"/>
          <c:tx>
            <c:strRef>
              <c:f>'PARAMETRI DEL PROGETTO'!$B$15</c:f>
              <c:strCache>
                <c:ptCount val="1"/>
                <c:pt idx="0">
                  <c:v>COSTO PIANIFICATO</c:v>
                </c:pt>
              </c:strCache>
            </c:strRef>
          </c:tx>
          <c:spPr>
            <a:gradFill rotWithShape="1">
              <a:gsLst>
                <a:gs pos="0">
                  <a:schemeClr val="accent2">
                    <a:tint val="50000"/>
                    <a:satMod val="300000"/>
                  </a:schemeClr>
                </a:gs>
                <a:gs pos="35000">
                  <a:schemeClr val="accent2">
                    <a:tint val="37000"/>
                    <a:satMod val="300000"/>
                  </a:schemeClr>
                </a:gs>
                <a:gs pos="100000">
                  <a:schemeClr val="accent2">
                    <a:tint val="15000"/>
                    <a:satMod val="350000"/>
                  </a:schemeClr>
                </a:gs>
              </a:gsLst>
              <a:lin ang="16200000" scaled="1"/>
            </a:gradFill>
            <a:ln w="9525" cap="flat" cmpd="sng" algn="ctr">
              <a:solidFill>
                <a:schemeClr val="accent2">
                  <a:shade val="95000"/>
                </a:schemeClr>
              </a:solidFill>
              <a:round/>
            </a:ln>
            <a:effectLst>
              <a:outerShdw blurRad="40000" dist="20000" dir="5400000" rotWithShape="0">
                <a:srgbClr val="000000">
                  <a:alpha val="38000"/>
                </a:srgbClr>
              </a:outerShdw>
            </a:effectLst>
          </c:spPr>
          <c:invertIfNegative val="0"/>
          <c:dLbls>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'PARAMETRI DEL PROGETTO'!$C$14:$H$14</c:f>
              <c:strCache>
                <c:ptCount val="6"/>
                <c:pt idx="0">
                  <c:v>SOCIO GENERALE</c:v>
                </c:pt>
                <c:pt idx="1">
                  <c:v>AZIENDA</c:v>
                </c:pt>
                <c:pt idx="2">
                  <c:v>AVVOCATO DELLA DIFESA</c:v>
                </c:pt>
                <c:pt idx="3">
                  <c:v>OGGETTO INTELLETTUALE.</c:v>
                </c:pt>
                <c:pt idx="4">
                  <c:v>BANCAROTTA</c:v>
                </c:pt>
                <c:pt idx="5">
                  <c:v>PERSONALE AMMINISTRATIVO</c:v>
                </c:pt>
              </c:strCache>
            </c:strRef>
          </c:cat>
          <c:val>
            <c:numRef>
              <c:f>'PARAMETRI DEL PROGETTO'!$C$15:$H$15</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6ECC-437E-8AEA-3745CBED7649}"/>
            </c:ext>
          </c:extLst>
        </c:ser>
        <c:ser>
          <c:idx val="1"/>
          <c:order val="1"/>
          <c:tx>
            <c:strRef>
              <c:f>'PARAMETRI DEL PROGETTO'!$B$16</c:f>
              <c:strCache>
                <c:ptCount val="1"/>
                <c:pt idx="0">
                  <c:v>COSTO EFFETTIVO</c:v>
                </c:pt>
              </c:strCache>
            </c:strRef>
          </c:tx>
          <c:spPr>
            <a:solidFill>
              <a:schemeClr val="accent5">
                <a:lumMod val="75000"/>
              </a:schemeClr>
            </a:solidFill>
            <a:ln w="9525" cap="flat" cmpd="sng" algn="ctr">
              <a:solidFill>
                <a:schemeClr val="accent4">
                  <a:shade val="95000"/>
                </a:schemeClr>
              </a:solidFill>
              <a:round/>
            </a:ln>
            <a:effectLst>
              <a:outerShdw blurRad="40000" dist="20000" dir="5400000" rotWithShape="0">
                <a:srgbClr val="000000">
                  <a:alpha val="38000"/>
                </a:srgbClr>
              </a:outerShdw>
            </a:effectLst>
          </c:spPr>
          <c:invertIfNegative val="0"/>
          <c:dLbls>
            <c:dLbl>
              <c:idx val="0"/>
              <c:layout>
                <c:manualLayout>
                  <c:x val="2.461841457410120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E3F-4BD0-8544-8666F23CFF5F}"/>
                </c:ext>
              </c:extLst>
            </c:dLbl>
            <c:dLbl>
              <c:idx val="1"/>
              <c:layout>
                <c:manualLayout>
                  <c:x val="-7.385524372230428E-3"/>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E3F-4BD0-8544-8666F23CFF5F}"/>
                </c:ext>
              </c:extLst>
            </c:dLbl>
            <c:dLbl>
              <c:idx val="2"/>
              <c:layout>
                <c:manualLayout>
                  <c:x val="1.4771048744460766E-2"/>
                  <c:y val="-3.938945568308237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E3F-4BD0-8544-8666F23CFF5F}"/>
                </c:ext>
              </c:extLst>
            </c:dLbl>
            <c:dLbl>
              <c:idx val="3"/>
              <c:layout>
                <c:manualLayout>
                  <c:x val="1.2309207287050714E-2"/>
                  <c:y val="-6.15460245048161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E3F-4BD0-8544-8666F23CFF5F}"/>
                </c:ext>
              </c:extLst>
            </c:dLbl>
            <c:dLbl>
              <c:idx val="5"/>
              <c:layout>
                <c:manualLayout>
                  <c:x val="0"/>
                  <c:y val="-4.431313764346765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E3F-4BD0-8544-8666F23CFF5F}"/>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'PARAMETRI DEL PROGETTO'!$C$14:$H$14</c:f>
              <c:strCache>
                <c:ptCount val="6"/>
                <c:pt idx="0">
                  <c:v>SOCIO GENERALE</c:v>
                </c:pt>
                <c:pt idx="1">
                  <c:v>AZIENDA</c:v>
                </c:pt>
                <c:pt idx="2">
                  <c:v>AVVOCATO DELLA DIFESA</c:v>
                </c:pt>
                <c:pt idx="3">
                  <c:v>OGGETTO INTELLETTUALE.</c:v>
                </c:pt>
                <c:pt idx="4">
                  <c:v>BANCAROTTA</c:v>
                </c:pt>
                <c:pt idx="5">
                  <c:v>PERSONALE AMMINISTRATIVO</c:v>
                </c:pt>
              </c:strCache>
            </c:strRef>
          </c:cat>
          <c:val>
            <c:numRef>
              <c:f>'PARAMETRI DEL PROGETTO'!$C$16:$H$16</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6ECC-437E-8AEA-3745CBED7649}"/>
            </c:ext>
          </c:extLst>
        </c:ser>
        <c:dLbls>
          <c:showLegendKey val="0"/>
          <c:showVal val="0"/>
          <c:showCatName val="0"/>
          <c:showSerName val="0"/>
          <c:showPercent val="0"/>
          <c:showBubbleSize val="0"/>
        </c:dLbls>
        <c:gapWidth val="100"/>
        <c:overlap val="-24"/>
        <c:axId val="205949184"/>
        <c:axId val="205963264"/>
      </c:barChart>
      <c:catAx>
        <c:axId val="20594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63264"/>
        <c:crosses val="autoZero"/>
        <c:auto val="1"/>
        <c:lblAlgn val="ctr"/>
        <c:lblOffset val="100"/>
        <c:noMultiLvlLbl val="0"/>
      </c:catAx>
      <c:valAx>
        <c:axId val="20596326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4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r>
              <a:rPr lang="es-MX" sz="2000" b="0" i="0" u="none" strike="noStrike" cap="none" normalizeH="0" baseline="0">
                <a:effectLst/>
              </a:rPr>
              <a:t>PIANIFICATA vs. ORE REALI</a:t>
            </a:r>
            <a:endParaRPr lang="en-US"/>
          </a:p>
        </c:rich>
      </c:tx>
      <c:overlay val="0"/>
      <c:spPr>
        <a:noFill/>
        <a:ln>
          <a:noFill/>
        </a:ln>
        <a:effectLst/>
      </c:spPr>
      <c:txPr>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endParaRPr lang="en-US"/>
        </a:p>
      </c:txPr>
    </c:title>
    <c:autoTitleDeleted val="0"/>
    <c:plotArea>
      <c:layout/>
      <c:barChart>
        <c:barDir val="col"/>
        <c:grouping val="clustered"/>
        <c:varyColors val="0"/>
        <c:ser>
          <c:idx val="0"/>
          <c:order val="0"/>
          <c:tx>
            <c:strRef>
              <c:f>'PARAMETRI DEL PROGETTO'!$B$17</c:f>
              <c:strCache>
                <c:ptCount val="1"/>
                <c:pt idx="0">
                  <c:v>ORARI PIANIFICATI</c:v>
                </c:pt>
              </c:strCache>
            </c:strRef>
          </c:tx>
          <c:spPr>
            <a:solidFill>
              <a:schemeClr val="accent2">
                <a:lumMod val="40000"/>
                <a:lumOff val="60000"/>
              </a:schemeClr>
            </a:solidFill>
            <a:ln>
              <a:noFill/>
            </a:ln>
            <a:effectLst/>
          </c:spPr>
          <c:invertIfNegative val="0"/>
          <c:dLbls>
            <c:dLbl>
              <c:idx val="0"/>
              <c:layout>
                <c:manualLayout>
                  <c:x val="2.457304337142132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39F-4851-A9F6-10ABCC0E3181}"/>
                </c:ext>
              </c:extLst>
            </c:dLbl>
            <c:dLbl>
              <c:idx val="1"/>
              <c:layout>
                <c:manualLayout>
                  <c:x val="0"/>
                  <c:y val="-3.93894556830823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39F-4851-A9F6-10ABCC0E3181}"/>
                </c:ext>
              </c:extLst>
            </c:dLbl>
            <c:dLbl>
              <c:idx val="2"/>
              <c:layout>
                <c:manualLayout>
                  <c:x val="-9.0100118184291873E-17"/>
                  <c:y val="-3.446577372269706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39F-4851-A9F6-10ABCC0E3181}"/>
                </c:ext>
              </c:extLst>
            </c:dLbl>
            <c:dLbl>
              <c:idx val="3"/>
              <c:layout>
                <c:manualLayout>
                  <c:x val="0"/>
                  <c:y val="-3.938945568308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39F-4851-A9F6-10ABCC0E3181}"/>
                </c:ext>
              </c:extLst>
            </c:dLbl>
            <c:dLbl>
              <c:idx val="5"/>
              <c:layout>
                <c:manualLayout>
                  <c:x val="0"/>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39F-4851-A9F6-10ABCC0E3181}"/>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'PARAMETRI DEL PROGETTO'!$C$14:$H$14</c:f>
              <c:strCache>
                <c:ptCount val="6"/>
                <c:pt idx="0">
                  <c:v>SOCIO GENERALE</c:v>
                </c:pt>
                <c:pt idx="1">
                  <c:v>AZIENDA</c:v>
                </c:pt>
                <c:pt idx="2">
                  <c:v>AVVOCATO DELLA DIFESA</c:v>
                </c:pt>
                <c:pt idx="3">
                  <c:v>OGGETTO INTELLETTUALE.</c:v>
                </c:pt>
                <c:pt idx="4">
                  <c:v>BANCAROTTA</c:v>
                </c:pt>
                <c:pt idx="5">
                  <c:v>PERSONALE AMMINISTRATIVO</c:v>
                </c:pt>
              </c:strCache>
            </c:strRef>
          </c:cat>
          <c:val>
            <c:numRef>
              <c:f>'PARAMETRI DEL PROGETTO'!$C$17:$H$17</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0F16-4B3D-BA50-9FA94006C8CD}"/>
            </c:ext>
          </c:extLst>
        </c:ser>
        <c:ser>
          <c:idx val="1"/>
          <c:order val="1"/>
          <c:tx>
            <c:strRef>
              <c:f>'PARAMETRI DEL PROGETTO'!$B$18</c:f>
              <c:strCache>
                <c:ptCount val="1"/>
                <c:pt idx="0">
                  <c:v>ORARI REALI</c:v>
                </c:pt>
              </c:strCache>
            </c:strRef>
          </c:tx>
          <c:spPr>
            <a:solidFill>
              <a:schemeClr val="accent5"/>
            </a:solidFill>
            <a:ln>
              <a:noFill/>
            </a:ln>
            <a:effectLst/>
          </c:spPr>
          <c:invertIfNegative val="0"/>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'PARAMETRI DEL PROGETTO'!$C$14:$H$14</c:f>
              <c:strCache>
                <c:ptCount val="6"/>
                <c:pt idx="0">
                  <c:v>SOCIO GENERALE</c:v>
                </c:pt>
                <c:pt idx="1">
                  <c:v>AZIENDA</c:v>
                </c:pt>
                <c:pt idx="2">
                  <c:v>AVVOCATO DELLA DIFESA</c:v>
                </c:pt>
                <c:pt idx="3">
                  <c:v>OGGETTO INTELLETTUALE.</c:v>
                </c:pt>
                <c:pt idx="4">
                  <c:v>BANCAROTTA</c:v>
                </c:pt>
                <c:pt idx="5">
                  <c:v>PERSONALE AMMINISTRATIVO</c:v>
                </c:pt>
              </c:strCache>
            </c:strRef>
          </c:cat>
          <c:val>
            <c:numRef>
              <c:f>'PARAMETRI DEL PROGETTO'!$C$18:$H$18</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0F16-4B3D-BA50-9FA94006C8CD}"/>
            </c:ext>
          </c:extLst>
        </c:ser>
        <c:dLbls>
          <c:showLegendKey val="0"/>
          <c:showVal val="0"/>
          <c:showCatName val="0"/>
          <c:showSerName val="0"/>
          <c:showPercent val="0"/>
          <c:showBubbleSize val="0"/>
        </c:dLbls>
        <c:gapWidth val="199"/>
        <c:axId val="205854208"/>
        <c:axId val="205855744"/>
      </c:barChart>
      <c:catAx>
        <c:axId val="205854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205855744"/>
        <c:crosses val="autoZero"/>
        <c:auto val="1"/>
        <c:lblAlgn val="ctr"/>
        <c:lblOffset val="100"/>
        <c:noMultiLvlLbl val="0"/>
      </c:catAx>
      <c:valAx>
        <c:axId val="205855744"/>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58542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[Update Project plan for law firms.xlsx]TOTALI DEI PROGETTI!PivotTableTotals</c:name>
    <c:fmtId val="4"/>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'TOTALI DEI PROGETTI'!$C$5</c:f>
              <c:strCache>
                <c:ptCount val="1"/>
                <c:pt idx="0">
                  <c:v>SOCIO GENERALE</c:v>
                </c:pt>
              </c:strCache>
            </c:strRef>
          </c:tx>
          <c:spPr>
            <a:solidFill>
              <a:schemeClr val="accent1"/>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PROGETTI'!$C$6:$C$11</c:f>
              <c:numCache>
                <c:formatCode>#,##0.00\ [$€-410]</c:formatCode>
                <c:ptCount val="5"/>
                <c:pt idx="0">
                  <c:v>7000</c:v>
                </c:pt>
                <c:pt idx="1">
                  <c:v>14000</c:v>
                </c:pt>
                <c:pt idx="2">
                  <c:v>35000</c:v>
                </c:pt>
                <c:pt idx="3">
                  <c:v>5250</c:v>
                </c:pt>
                <c:pt idx="4">
                  <c:v>17500</c:v>
                </c:pt>
              </c:numCache>
            </c:numRef>
          </c:val>
          <c:extLst>
            <c:ext xmlns:c16="http://schemas.microsoft.com/office/drawing/2014/chart" uri="{C3380CC4-5D6E-409C-BE32-E72D297353CC}">
              <c16:uniqueId val="{00000000-B460-4BAA-B31C-2B1BE94165FF}"/>
            </c:ext>
          </c:extLst>
        </c:ser>
        <c:ser>
          <c:idx val="1"/>
          <c:order val="1"/>
          <c:tx>
            <c:strRef>
              <c:f>'TOTALI DEI PROGETTI'!$D$5</c:f>
              <c:strCache>
                <c:ptCount val="1"/>
                <c:pt idx="0">
                  <c:v>AZIENDA</c:v>
                </c:pt>
              </c:strCache>
            </c:strRef>
          </c:tx>
          <c:spPr>
            <a:solidFill>
              <a:schemeClr val="accent2"/>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PROGETTI'!$D$6:$D$11</c:f>
              <c:numCache>
                <c:formatCode>#,##0.00\ [$€-410]</c:formatCode>
                <c:ptCount val="5"/>
                <c:pt idx="0">
                  <c:v>20000</c:v>
                </c:pt>
                <c:pt idx="1">
                  <c:v>40000</c:v>
                </c:pt>
                <c:pt idx="2">
                  <c:v>0</c:v>
                </c:pt>
                <c:pt idx="3">
                  <c:v>0</c:v>
                </c:pt>
                <c:pt idx="4">
                  <c:v>6250</c:v>
                </c:pt>
              </c:numCache>
            </c:numRef>
          </c:val>
          <c:extLst>
            <c:ext xmlns:c16="http://schemas.microsoft.com/office/drawing/2014/chart" uri="{C3380CC4-5D6E-409C-BE32-E72D297353CC}">
              <c16:uniqueId val="{00000001-B460-4BAA-B31C-2B1BE94165FF}"/>
            </c:ext>
          </c:extLst>
        </c:ser>
        <c:ser>
          <c:idx val="2"/>
          <c:order val="2"/>
          <c:tx>
            <c:strRef>
              <c:f>'TOTALI DEI PROGETTI'!$E$5</c:f>
              <c:strCache>
                <c:ptCount val="1"/>
                <c:pt idx="0">
                  <c:v>AVVOCATO DELLA DIFESA</c:v>
                </c:pt>
              </c:strCache>
            </c:strRef>
          </c:tx>
          <c:spPr>
            <a:solidFill>
              <a:schemeClr val="accent3"/>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PROGETTI'!$E$6:$E$11</c:f>
              <c:numCache>
                <c:formatCode>#,##0.00\ [$€-410]</c:formatCode>
                <c:ptCount val="5"/>
                <c:pt idx="0">
                  <c:v>0</c:v>
                </c:pt>
                <c:pt idx="1">
                  <c:v>0</c:v>
                </c:pt>
                <c:pt idx="2">
                  <c:v>75000</c:v>
                </c:pt>
                <c:pt idx="3">
                  <c:v>0</c:v>
                </c:pt>
                <c:pt idx="4">
                  <c:v>30000</c:v>
                </c:pt>
              </c:numCache>
            </c:numRef>
          </c:val>
          <c:extLst>
            <c:ext xmlns:c16="http://schemas.microsoft.com/office/drawing/2014/chart" uri="{C3380CC4-5D6E-409C-BE32-E72D297353CC}">
              <c16:uniqueId val="{00000002-B460-4BAA-B31C-2B1BE94165FF}"/>
            </c:ext>
          </c:extLst>
        </c:ser>
        <c:ser>
          <c:idx val="3"/>
          <c:order val="3"/>
          <c:tx>
            <c:strRef>
              <c:f>'TOTALI DEI PROGETTI'!$F$5</c:f>
              <c:strCache>
                <c:ptCount val="1"/>
                <c:pt idx="0">
                  <c:v>PROPRIETÀ INTELLETTUALE</c:v>
                </c:pt>
              </c:strCache>
            </c:strRef>
          </c:tx>
          <c:spPr>
            <a:solidFill>
              <a:schemeClr val="accent4"/>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PROGETTI'!$F$6:$F$11</c:f>
              <c:numCache>
                <c:formatCode>#,##0.00\ [$€-410]</c:formatCode>
                <c:ptCount val="5"/>
                <c:pt idx="0">
                  <c:v>0</c:v>
                </c:pt>
                <c:pt idx="1">
                  <c:v>11000</c:v>
                </c:pt>
                <c:pt idx="2">
                  <c:v>0</c:v>
                </c:pt>
                <c:pt idx="3">
                  <c:v>24750</c:v>
                </c:pt>
                <c:pt idx="4">
                  <c:v>0</c:v>
                </c:pt>
              </c:numCache>
            </c:numRef>
          </c:val>
          <c:extLst>
            <c:ext xmlns:c16="http://schemas.microsoft.com/office/drawing/2014/chart" uri="{C3380CC4-5D6E-409C-BE32-E72D297353CC}">
              <c16:uniqueId val="{00000003-B460-4BAA-B31C-2B1BE94165FF}"/>
            </c:ext>
          </c:extLst>
        </c:ser>
        <c:ser>
          <c:idx val="4"/>
          <c:order val="4"/>
          <c:tx>
            <c:strRef>
              <c:f>'TOTALI DEI PROGETTI'!$G$5</c:f>
              <c:strCache>
                <c:ptCount val="1"/>
                <c:pt idx="0">
                  <c:v>BANCAROTTA</c:v>
                </c:pt>
              </c:strCache>
            </c:strRef>
          </c:tx>
          <c:spPr>
            <a:solidFill>
              <a:schemeClr val="accent5"/>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PROGETTI'!$G$6:$G$11</c:f>
              <c:numCache>
                <c:formatCode>#,##0.00\ [$€-410]</c:formatCode>
                <c:ptCount val="5"/>
                <c:pt idx="0">
                  <c:v>0</c:v>
                </c:pt>
                <c:pt idx="1">
                  <c:v>0</c:v>
                </c:pt>
                <c:pt idx="2">
                  <c:v>0</c:v>
                </c:pt>
                <c:pt idx="3">
                  <c:v>0</c:v>
                </c:pt>
                <c:pt idx="4">
                  <c:v>0</c:v>
                </c:pt>
              </c:numCache>
            </c:numRef>
          </c:val>
          <c:extLst>
            <c:ext xmlns:c16="http://schemas.microsoft.com/office/drawing/2014/chart" uri="{C3380CC4-5D6E-409C-BE32-E72D297353CC}">
              <c16:uniqueId val="{00000004-B460-4BAA-B31C-2B1BE94165FF}"/>
            </c:ext>
          </c:extLst>
        </c:ser>
        <c:ser>
          <c:idx val="5"/>
          <c:order val="5"/>
          <c:tx>
            <c:strRef>
              <c:f>'TOTALI DEI PROGETTI'!$H$5</c:f>
              <c:strCache>
                <c:ptCount val="1"/>
                <c:pt idx="0">
                  <c:v>PERSONALE AMMINISTRATIVO</c:v>
                </c:pt>
              </c:strCache>
            </c:strRef>
          </c:tx>
          <c:spPr>
            <a:solidFill>
              <a:schemeClr val="accent6"/>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PROGETTI'!$H$6:$H$11</c:f>
              <c:numCache>
                <c:formatCode>#,##0.00\ [$€-410]</c:formatCode>
                <c:ptCount val="5"/>
                <c:pt idx="0">
                  <c:v>12500</c:v>
                </c:pt>
                <c:pt idx="1">
                  <c:v>20000</c:v>
                </c:pt>
                <c:pt idx="2">
                  <c:v>18750</c:v>
                </c:pt>
                <c:pt idx="3">
                  <c:v>5625</c:v>
                </c:pt>
                <c:pt idx="4">
                  <c:v>9375</c:v>
                </c:pt>
              </c:numCache>
            </c:numRef>
          </c:val>
          <c:extLst>
            <c:ext xmlns:c16="http://schemas.microsoft.com/office/drawing/2014/chart" uri="{C3380CC4-5D6E-409C-BE32-E72D297353CC}">
              <c16:uniqueId val="{00000005-B460-4BAA-B31C-2B1BE94165FF}"/>
            </c:ext>
          </c:extLst>
        </c:ser>
        <c:ser>
          <c:idx val="6"/>
          <c:order val="6"/>
          <c:tx>
            <c:strRef>
              <c:f>'TOTALI DEI PROGETTI'!$I$5</c:f>
              <c:strCache>
                <c:ptCount val="1"/>
                <c:pt idx="0">
                  <c:v>GENERAL PARTNER  </c:v>
                </c:pt>
              </c:strCache>
            </c:strRef>
          </c:tx>
          <c:spPr>
            <a:solidFill>
              <a:schemeClr val="accent1">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PROGETTI'!$I$6:$I$11</c:f>
              <c:numCache>
                <c:formatCode>#,##0.00\ [$€-410]</c:formatCode>
                <c:ptCount val="5"/>
                <c:pt idx="0">
                  <c:v>7700</c:v>
                </c:pt>
                <c:pt idx="1">
                  <c:v>13650</c:v>
                </c:pt>
                <c:pt idx="2">
                  <c:v>35000</c:v>
                </c:pt>
                <c:pt idx="3">
                  <c:v>5075</c:v>
                </c:pt>
                <c:pt idx="4">
                  <c:v>17850</c:v>
                </c:pt>
              </c:numCache>
            </c:numRef>
          </c:val>
          <c:extLst>
            <c:ext xmlns:c16="http://schemas.microsoft.com/office/drawing/2014/chart" uri="{C3380CC4-5D6E-409C-BE32-E72D297353CC}">
              <c16:uniqueId val="{00000006-B460-4BAA-B31C-2B1BE94165FF}"/>
            </c:ext>
          </c:extLst>
        </c:ser>
        <c:ser>
          <c:idx val="7"/>
          <c:order val="7"/>
          <c:tx>
            <c:strRef>
              <c:f>'TOTALI DEI PROGETTI'!$J$5</c:f>
              <c:strCache>
                <c:ptCount val="1"/>
                <c:pt idx="0">
                  <c:v>BUSINESS    </c:v>
                </c:pt>
              </c:strCache>
            </c:strRef>
          </c:tx>
          <c:spPr>
            <a:solidFill>
              <a:schemeClr val="accent2">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PROGETTI'!$J$6:$J$11</c:f>
              <c:numCache>
                <c:formatCode>#,##0.00\ [$€-410]</c:formatCode>
                <c:ptCount val="5"/>
                <c:pt idx="0">
                  <c:v>22000</c:v>
                </c:pt>
                <c:pt idx="1">
                  <c:v>39000</c:v>
                </c:pt>
                <c:pt idx="2">
                  <c:v>0</c:v>
                </c:pt>
                <c:pt idx="3">
                  <c:v>0</c:v>
                </c:pt>
                <c:pt idx="4">
                  <c:v>6375</c:v>
                </c:pt>
              </c:numCache>
            </c:numRef>
          </c:val>
          <c:extLst>
            <c:ext xmlns:c16="http://schemas.microsoft.com/office/drawing/2014/chart" uri="{C3380CC4-5D6E-409C-BE32-E72D297353CC}">
              <c16:uniqueId val="{00000007-B460-4BAA-B31C-2B1BE94165FF}"/>
            </c:ext>
          </c:extLst>
        </c:ser>
        <c:ser>
          <c:idx val="8"/>
          <c:order val="8"/>
          <c:tx>
            <c:strRef>
              <c:f>'TOTALI DEI PROGETTI'!$K$5</c:f>
              <c:strCache>
                <c:ptCount val="1"/>
                <c:pt idx="0">
                  <c:v>DEFENSE LITIGATOR  </c:v>
                </c:pt>
              </c:strCache>
            </c:strRef>
          </c:tx>
          <c:spPr>
            <a:solidFill>
              <a:schemeClr val="accent3">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PROGETTI'!$K$6:$K$11</c:f>
              <c:numCache>
                <c:formatCode>#,##0.00\ [$€-410]</c:formatCode>
                <c:ptCount val="5"/>
                <c:pt idx="0">
                  <c:v>0</c:v>
                </c:pt>
                <c:pt idx="1">
                  <c:v>0</c:v>
                </c:pt>
                <c:pt idx="2">
                  <c:v>75000</c:v>
                </c:pt>
                <c:pt idx="3">
                  <c:v>0</c:v>
                </c:pt>
                <c:pt idx="4">
                  <c:v>30600</c:v>
                </c:pt>
              </c:numCache>
            </c:numRef>
          </c:val>
          <c:extLst>
            <c:ext xmlns:c16="http://schemas.microsoft.com/office/drawing/2014/chart" uri="{C3380CC4-5D6E-409C-BE32-E72D297353CC}">
              <c16:uniqueId val="{00000008-B460-4BAA-B31C-2B1BE94165FF}"/>
            </c:ext>
          </c:extLst>
        </c:ser>
        <c:ser>
          <c:idx val="9"/>
          <c:order val="9"/>
          <c:tx>
            <c:strRef>
              <c:f>'TOTALI DEI PROGETTI'!$L$5</c:f>
              <c:strCache>
                <c:ptCount val="1"/>
                <c:pt idx="0">
                  <c:v>BANKRUPTCY  </c:v>
                </c:pt>
              </c:strCache>
            </c:strRef>
          </c:tx>
          <c:spPr>
            <a:solidFill>
              <a:schemeClr val="accent4">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PROGETTI'!$L$6:$L$11</c:f>
              <c:numCache>
                <c:formatCode>#,##0.00\ [$€-410]</c:formatCode>
                <c:ptCount val="5"/>
                <c:pt idx="0">
                  <c:v>0</c:v>
                </c:pt>
                <c:pt idx="1">
                  <c:v>0</c:v>
                </c:pt>
                <c:pt idx="2">
                  <c:v>0</c:v>
                </c:pt>
                <c:pt idx="3">
                  <c:v>0</c:v>
                </c:pt>
                <c:pt idx="4">
                  <c:v>0</c:v>
                </c:pt>
              </c:numCache>
            </c:numRef>
          </c:val>
          <c:extLst>
            <c:ext xmlns:c16="http://schemas.microsoft.com/office/drawing/2014/chart" uri="{C3380CC4-5D6E-409C-BE32-E72D297353CC}">
              <c16:uniqueId val="{00000009-B460-4BAA-B31C-2B1BE94165FF}"/>
            </c:ext>
          </c:extLst>
        </c:ser>
        <c:ser>
          <c:idx val="10"/>
          <c:order val="10"/>
          <c:tx>
            <c:strRef>
              <c:f>'TOTALI DEI PROGETTI'!$M$5</c:f>
              <c:strCache>
                <c:ptCount val="1"/>
                <c:pt idx="0">
                  <c:v>INTELLECTUAL PROPERTY  </c:v>
                </c:pt>
              </c:strCache>
            </c:strRef>
          </c:tx>
          <c:spPr>
            <a:solidFill>
              <a:schemeClr val="accent5">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PROGETTI'!$M$6:$M$11</c:f>
              <c:numCache>
                <c:formatCode>#,##0.00\ [$€-410]</c:formatCode>
                <c:ptCount val="5"/>
                <c:pt idx="0">
                  <c:v>0</c:v>
                </c:pt>
                <c:pt idx="1">
                  <c:v>10725</c:v>
                </c:pt>
                <c:pt idx="2">
                  <c:v>0</c:v>
                </c:pt>
                <c:pt idx="3">
                  <c:v>23925</c:v>
                </c:pt>
                <c:pt idx="4">
                  <c:v>0</c:v>
                </c:pt>
              </c:numCache>
            </c:numRef>
          </c:val>
          <c:extLst>
            <c:ext xmlns:c16="http://schemas.microsoft.com/office/drawing/2014/chart" uri="{C3380CC4-5D6E-409C-BE32-E72D297353CC}">
              <c16:uniqueId val="{0000000A-B460-4BAA-B31C-2B1BE94165FF}"/>
            </c:ext>
          </c:extLst>
        </c:ser>
        <c:ser>
          <c:idx val="11"/>
          <c:order val="11"/>
          <c:tx>
            <c:strRef>
              <c:f>'TOTALI DEI PROGETTI'!$N$5</c:f>
              <c:strCache>
                <c:ptCount val="1"/>
                <c:pt idx="0">
                  <c:v>ADMIN STAFF  </c:v>
                </c:pt>
              </c:strCache>
            </c:strRef>
          </c:tx>
          <c:spPr>
            <a:solidFill>
              <a:schemeClr val="accent6">
                <a:lumMod val="60000"/>
              </a:schemeClr>
            </a:solidFill>
            <a:ln>
              <a:noFill/>
            </a:ln>
            <a:effectLst/>
          </c:spPr>
          <c:invertIfNegative val="0"/>
          <c:cat>
            <c:strRef>
              <c:f>'TOTALI DEI PROGETTI'!$B$6:$B$11</c:f>
              <c:strCache>
                <c:ptCount val="5"/>
                <c:pt idx="0">
                  <c:v>Progetto 1</c:v>
                </c:pt>
                <c:pt idx="1">
                  <c:v>Progetto 2</c:v>
                </c:pt>
                <c:pt idx="2">
                  <c:v>Progetto 3</c:v>
                </c:pt>
                <c:pt idx="3">
                  <c:v>Progetto 4</c:v>
                </c:pt>
                <c:pt idx="4">
                  <c:v>Progetto 5</c:v>
                </c:pt>
              </c:strCache>
            </c:strRef>
          </c:cat>
          <c:val>
            <c:numRef>
              <c:f>'TOTALI DEI PROGETTI'!$N$6:$N$11</c:f>
              <c:numCache>
                <c:formatCode>#,##0.00\ [$€-410]</c:formatCode>
                <c:ptCount val="5"/>
                <c:pt idx="0">
                  <c:v>13750</c:v>
                </c:pt>
                <c:pt idx="1">
                  <c:v>19500</c:v>
                </c:pt>
                <c:pt idx="2">
                  <c:v>18750</c:v>
                </c:pt>
                <c:pt idx="3">
                  <c:v>5437.5</c:v>
                </c:pt>
                <c:pt idx="4">
                  <c:v>9562.5</c:v>
                </c:pt>
              </c:numCache>
            </c:numRef>
          </c:val>
          <c:extLst>
            <c:ext xmlns:c16="http://schemas.microsoft.com/office/drawing/2014/chart" uri="{C3380CC4-5D6E-409C-BE32-E72D297353CC}">
              <c16:uniqueId val="{0000000B-B460-4BAA-B31C-2B1BE94165FF}"/>
            </c:ext>
          </c:extLst>
        </c:ser>
        <c:dLbls>
          <c:showLegendKey val="0"/>
          <c:showVal val="0"/>
          <c:showCatName val="0"/>
          <c:showSerName val="0"/>
          <c:showPercent val="0"/>
          <c:showBubbleSize val="0"/>
        </c:dLbls>
        <c:gapWidth val="182"/>
        <c:axId val="833689776"/>
        <c:axId val="833719056"/>
      </c:barChart>
      <c:catAx>
        <c:axId val="83368977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719056"/>
        <c:crosses val="autoZero"/>
        <c:auto val="1"/>
        <c:lblAlgn val="ctr"/>
        <c:lblOffset val="100"/>
        <c:noMultiLvlLbl val="0"/>
      </c:catAx>
      <c:valAx>
        <c:axId val="833719056"/>
        <c:scaling>
          <c:orientation val="minMax"/>
        </c:scaling>
        <c:delete val="0"/>
        <c:axPos val="b"/>
        <c:majorGridlines>
          <c:spPr>
            <a:ln w="9525" cap="flat" cmpd="sng" algn="ctr">
              <a:solidFill>
                <a:schemeClr val="tx1">
                  <a:lumMod val="15000"/>
                  <a:lumOff val="85000"/>
                </a:schemeClr>
              </a:solidFill>
              <a:round/>
            </a:ln>
            <a:effectLst/>
          </c:spPr>
        </c:majorGridlines>
        <c:numFmt formatCode="#,##0.00\ [$€-41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6897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15240</xdr:colOff>
      <xdr:row>11</xdr:row>
      <xdr:rowOff>110489</xdr:rowOff>
    </xdr:from>
    <xdr:to>
      <xdr:col>4</xdr:col>
      <xdr:colOff>662940</xdr:colOff>
      <xdr:row>41</xdr:row>
      <xdr:rowOff>11430</xdr:rowOff>
    </xdr:to>
    <xdr:graphicFrame macro="">
      <xdr:nvGraphicFramePr>
        <xdr:cNvPr id="7" name="Chart 6" descr="Column chart showing planned versus actual cost">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802005</xdr:colOff>
      <xdr:row>11</xdr:row>
      <xdr:rowOff>102869</xdr:rowOff>
    </xdr:from>
    <xdr:to>
      <xdr:col>7</xdr:col>
      <xdr:colOff>933450</xdr:colOff>
      <xdr:row>41</xdr:row>
      <xdr:rowOff>3810</xdr:rowOff>
    </xdr:to>
    <xdr:graphicFrame macro="">
      <xdr:nvGraphicFramePr>
        <xdr:cNvPr id="8" name="Chart 7" descr="Column chart showing planned versus actual hours">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358140</xdr:colOff>
      <xdr:row>3</xdr:row>
      <xdr:rowOff>38100</xdr:rowOff>
    </xdr:from>
    <xdr:to>
      <xdr:col>18</xdr:col>
      <xdr:colOff>518160</xdr:colOff>
      <xdr:row>21</xdr:row>
      <xdr:rowOff>38100</xdr:rowOff>
    </xdr:to>
    <xdr:sp macro="" textlink="">
      <xdr:nvSpPr>
        <xdr:cNvPr id="2" name="Rectangle: Rounded Corners 1">
          <a:extLst>
            <a:ext uri="{FF2B5EF4-FFF2-40B4-BE49-F238E27FC236}">
              <a16:creationId xmlns:a16="http://schemas.microsoft.com/office/drawing/2014/main" id="{B014C0D9-4631-40B5-8995-67D41D47BD77}"/>
            </a:ext>
          </a:extLst>
        </xdr:cNvPr>
        <xdr:cNvSpPr/>
      </xdr:nvSpPr>
      <xdr:spPr>
        <a:xfrm>
          <a:off x="12992100" y="929640"/>
          <a:ext cx="5783580" cy="332994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b="0" i="0">
              <a:solidFill>
                <a:schemeClr val="lt1"/>
              </a:solidFill>
              <a:effectLst/>
              <a:latin typeface="+mn-lt"/>
              <a:ea typeface="+mn-ea"/>
              <a:cs typeface="+mn-cs"/>
            </a:rPr>
            <a:t>INFORMAZIONI SU QUESTO MODELLO Usa </a:t>
          </a:r>
          <a:r>
            <a:rPr lang="en-US" sz="1100" b="0" i="0" u="none" strike="noStrike">
              <a:solidFill>
                <a:schemeClr val="lt1"/>
              </a:solidFill>
              <a:effectLst/>
              <a:latin typeface="+mn-lt"/>
              <a:ea typeface="+mn-ea"/>
              <a:cs typeface="+mn-cs"/>
            </a:rPr>
            <a:t> </a:t>
          </a:r>
        </a:p>
        <a:p>
          <a:pPr algn="l"/>
          <a:r>
            <a:rPr lang="es-MX" sz="1100" b="0" i="0">
              <a:solidFill>
                <a:schemeClr val="lt1"/>
              </a:solidFill>
              <a:effectLst/>
              <a:latin typeface="+mn-lt"/>
              <a:ea typeface="+mn-ea"/>
              <a:cs typeface="+mn-cs"/>
            </a:rPr>
            <a:t>questo workbook serve a monitorare i parametri del progetto, i dettagli del progetto e i totali del progetto durante la pianificazione di progetti per studi legali. Inserisci il nome dell'azienda nel foglio Parametri del Progetto e viene aggiornato automaticamente negli altri fogli. Inserisci le informazioni nel foglio di lavoro Parametri del Progetto per aggiornare i diagrammi a colonne e nel foglio Dettagli del Progetto. La tabella crolizzante nel foglio di lavoro Project Totals viene aggiornata automaticamente</a:t>
          </a:r>
        </a:p>
        <a:p>
          <a:pPr algn="l"/>
          <a:r>
            <a:rPr lang="es-MX" sz="1100" b="0" i="0">
              <a:solidFill>
                <a:schemeClr val="lt1"/>
              </a:solidFill>
              <a:effectLst/>
              <a:latin typeface="+mn-lt"/>
              <a:ea typeface="+mn-ea"/>
              <a:cs typeface="+mn-cs"/>
            </a:rPr>
            <a:t>Nota: </a:t>
          </a:r>
          <a:r>
            <a:rPr lang="en-US" sz="1100" b="1" i="0" u="none" strike="noStrike">
              <a:solidFill>
                <a:schemeClr val="lt1"/>
              </a:solidFill>
              <a:effectLst/>
              <a:latin typeface="+mn-lt"/>
              <a:ea typeface="+mn-ea"/>
              <a:cs typeface="+mn-cs"/>
            </a:rPr>
            <a:t> </a:t>
          </a:r>
        </a:p>
        <a:p>
          <a:pPr algn="l"/>
          <a:r>
            <a:rPr lang="es-MX" sz="1100" b="0" i="0">
              <a:solidFill>
                <a:schemeClr val="lt1"/>
              </a:solidFill>
              <a:effectLst/>
              <a:latin typeface="+mn-lt"/>
              <a:ea typeface="+mn-ea"/>
              <a:cs typeface="+mn-cs"/>
            </a:rPr>
            <a:t>Istruzioni aggiuntive sono state fornite nella colonna A di ogni foglio di lavoro. Questo testo è stato intenzionalmente nascosto. Per rimuovere testo, seleziona la colonna A, poi ELIMINA. Per mostrare il testo, seleziona la colonna A, poi cambia il colore del carattere. Per saperne di più sulle tabelle nei fogli di lavoro, premi SHIFT e poi F10 all'interno di una tabella, seleziona l'opzione TABELLA, e poi seleziona TESTO ALTERNATIVO. Per Tabella Riflettente nel foglio di lavoro Totali del Progetto, premi SHIFT e poi F10 all'interno della tabella, seleziona OPZIONI TABELLA Dinamica e poi seleziona la scheda ALT TEXT.</a:t>
          </a:r>
          <a:endParaRPr lang="en-US" sz="1100" b="1" i="0" u="none" strike="noStrike">
            <a:solidFill>
              <a:schemeClr val="lt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121920</xdr:colOff>
      <xdr:row>2</xdr:row>
      <xdr:rowOff>274320</xdr:rowOff>
    </xdr:from>
    <xdr:to>
      <xdr:col>31</xdr:col>
      <xdr:colOff>182880</xdr:colOff>
      <xdr:row>13</xdr:row>
      <xdr:rowOff>7620</xdr:rowOff>
    </xdr:to>
    <xdr:sp macro="" textlink="">
      <xdr:nvSpPr>
        <xdr:cNvPr id="2" name="Arrow: Left 1">
          <a:extLst>
            <a:ext uri="{FF2B5EF4-FFF2-40B4-BE49-F238E27FC236}">
              <a16:creationId xmlns:a16="http://schemas.microsoft.com/office/drawing/2014/main" id="{592A1D3D-A9DC-4B04-B3D1-F5EF1AD39F3D}"/>
            </a:ext>
          </a:extLst>
        </xdr:cNvPr>
        <xdr:cNvSpPr/>
      </xdr:nvSpPr>
      <xdr:spPr>
        <a:xfrm>
          <a:off x="12519660" y="982980"/>
          <a:ext cx="4617720" cy="37795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p>
        <a:p>
          <a:r>
            <a:rPr lang="es-MX" sz="1100" b="0" i="0">
              <a:solidFill>
                <a:schemeClr val="lt1"/>
              </a:solidFill>
              <a:effectLst/>
              <a:latin typeface="+mn-lt"/>
              <a:ea typeface="+mn-ea"/>
              <a:cs typeface="+mn-cs"/>
            </a:rPr>
            <a:t>Per aggiungere una riga, seleziona la cella in basso a destra nel corpo della tabella (non la riga dei totali) e premi Tab, oppure premi SHIFT e poi F10 all'interno della tabella dove vuoi inserire la riga e seleziona Inserisci | Righe di tabella sopra/sotto.</a:t>
          </a:r>
        </a:p>
        <a:p>
          <a:r>
            <a:rPr lang="es-MX" sz="1100" b="0" i="0">
              <a:solidFill>
                <a:schemeClr val="lt1"/>
              </a:solidFill>
              <a:effectLst/>
              <a:latin typeface="+mn-lt"/>
              <a:ea typeface="+mn-ea"/>
              <a:cs typeface="+mn-cs"/>
            </a:rPr>
            <a:t>Assicurati che tutte le righe inutilizzate vengano cancellate, poiché la Tabella Pivot PROJECT TOTALS userà tutte le celle della tabella e altrimenti fornirà risultati errate.</a:t>
          </a:r>
        </a:p>
        <a:p>
          <a:endParaRPr lang="es-MX" sz="1100" b="0" i="0">
            <a:solidFill>
              <a:schemeClr val="lt1"/>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167640</xdr:colOff>
      <xdr:row>2</xdr:row>
      <xdr:rowOff>129540</xdr:rowOff>
    </xdr:from>
    <xdr:to>
      <xdr:col>23</xdr:col>
      <xdr:colOff>518160</xdr:colOff>
      <xdr:row>10</xdr:row>
      <xdr:rowOff>60960</xdr:rowOff>
    </xdr:to>
    <xdr:sp macro="" textlink="">
      <xdr:nvSpPr>
        <xdr:cNvPr id="3" name="Arrow: Left 2">
          <a:extLst>
            <a:ext uri="{FF2B5EF4-FFF2-40B4-BE49-F238E27FC236}">
              <a16:creationId xmlns:a16="http://schemas.microsoft.com/office/drawing/2014/main" id="{BF370E50-7041-BF85-ED11-D57FD57231CC}"/>
            </a:ext>
          </a:extLst>
        </xdr:cNvPr>
        <xdr:cNvSpPr/>
      </xdr:nvSpPr>
      <xdr:spPr>
        <a:xfrm>
          <a:off x="13121640" y="838200"/>
          <a:ext cx="5532120" cy="30556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endParaRPr lang="en-US" b="1">
            <a:effectLst/>
          </a:endParaRPr>
        </a:p>
        <a:p>
          <a:r>
            <a:rPr lang="es-MX" sz="1100" b="0" i="0">
              <a:solidFill>
                <a:schemeClr val="lt1"/>
              </a:solidFill>
              <a:effectLst/>
              <a:latin typeface="+mn-lt"/>
              <a:ea typeface="+mn-ea"/>
              <a:cs typeface="+mn-cs"/>
            </a:rPr>
            <a:t>Questa Tabella Pivot non si aggiornerà automaticamente. Per aggiornarla, selezionala (qualsiasi cella all'interno della Tabella Pivot) sugli STRUMENTI PIVOTTABLE | ANALIZZA la scheda del nastro, premi Aggiorna. Oppure premi SHIFT e poi F10 all'interno della Tabella Pivot e seleziona Aggiorna.</a:t>
          </a:r>
        </a:p>
        <a:p>
          <a:pPr algn="l"/>
          <a:r>
            <a:rPr lang="es-MX" sz="1100" b="0" i="0">
              <a:solidFill>
                <a:schemeClr val="lt1"/>
              </a:solidFill>
              <a:effectLst/>
              <a:latin typeface="+mn-lt"/>
              <a:ea typeface="+mn-ea"/>
              <a:cs typeface="+mn-cs"/>
            </a:rPr>
            <a:t>Per eliminare questo suggerimento, seleziona un qualsiasi bordo e premi Cancella.</a:t>
          </a:r>
          <a:endParaRPr lang="en-US" sz="1100"/>
        </a:p>
      </xdr:txBody>
    </xdr:sp>
    <xdr:clientData/>
  </xdr:twoCellAnchor>
  <xdr:twoCellAnchor>
    <xdr:from>
      <xdr:col>0</xdr:col>
      <xdr:colOff>114300</xdr:colOff>
      <xdr:row>11</xdr:row>
      <xdr:rowOff>99060</xdr:rowOff>
    </xdr:from>
    <xdr:to>
      <xdr:col>14</xdr:col>
      <xdr:colOff>83820</xdr:colOff>
      <xdr:row>35</xdr:row>
      <xdr:rowOff>83820</xdr:rowOff>
    </xdr:to>
    <xdr:graphicFrame macro="">
      <xdr:nvGraphicFramePr>
        <xdr:cNvPr id="5" name="Chart 4">
          <a:extLst>
            <a:ext uri="{FF2B5EF4-FFF2-40B4-BE49-F238E27FC236}">
              <a16:creationId xmlns:a16="http://schemas.microsoft.com/office/drawing/2014/main" id="{FDC9B289-EAC5-7290-1DE7-C580715ECC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6025.461145254631" createdVersion="5" refreshedVersion="8" minRefreshableVersion="3" recordCount="5" xr:uid="{00000000-000A-0000-FFFF-FFFF00000000}">
  <cacheSource type="worksheet">
    <worksheetSource name="Details"/>
  </cacheSource>
  <cacheFields count="22">
    <cacheField name="PROJECT NAME" numFmtId="0">
      <sharedItems count="27">
        <s v="Project 1"/>
        <s v="Project 2"/>
        <s v="Project 3"/>
        <s v="Project 4"/>
        <s v="Project 5"/>
        <s v="A. Datum Corporation" u="1"/>
        <s v="School of Fine Art" u="1"/>
        <s v="Blue Yonder Airlines" u="1"/>
        <s v="City Power &amp; Light" u="1"/>
        <s v="Lucerne Publishing" u="1"/>
        <s v="Fourth Coffee" u="1"/>
        <s v="Contoso, Ltd." u="1"/>
        <s v="Contoso Pharmaceuticals" u="1"/>
        <s v="Coho Vineyard" u="1"/>
        <s v="Humongous Insurance" u="1"/>
        <s v="Adventure Works" u="1"/>
        <s v="Northwind Traders" u="1"/>
        <s v="Consolidated Messenger" u="1"/>
        <s v="Coho Vineyard &amp; Winery" u="1"/>
        <s v="Fabrikam, Inc." u="1"/>
        <s v="Margie's Travel" u="1"/>
        <s v="Proseware, Inc." u="1"/>
        <s v="Baldwin Museum of Science" u="1"/>
        <s v="Alpine Ski House" u="1"/>
        <s v="Graphic Design Institute" u="1"/>
        <s v="Litware, Inc." u="1"/>
        <s v="Coho Winery" u="1"/>
      </sharedItems>
    </cacheField>
    <cacheField name="PROJECT TYPE" numFmtId="0">
      <sharedItems/>
    </cacheField>
    <cacheField name="ESTIMATED START" numFmtId="14">
      <sharedItems containsSemiMixedTypes="0" containsNonDate="0" containsDate="1" containsString="0" minDate="2026-01-03T00:00:00" maxDate="2026-08-12T00:00:00"/>
    </cacheField>
    <cacheField name="ESTIMATED FINISH" numFmtId="14">
      <sharedItems containsSemiMixedTypes="0" containsNonDate="0" containsDate="1" containsString="0" minDate="2026-03-04T00:00:00" maxDate="2026-09-11T00:00:00"/>
    </cacheField>
    <cacheField name="ACTUAL START" numFmtId="14">
      <sharedItems containsSemiMixedTypes="0" containsNonDate="0" containsDate="1" containsString="0" minDate="2026-01-13T00:00:00" maxDate="2026-08-22T00:00:00"/>
    </cacheField>
    <cacheField name="ACTUAL FINISH" numFmtId="14">
      <sharedItems containsSemiMixedTypes="0" containsNonDate="0" containsDate="1" containsString="0" minDate="2026-03-09T00:00:00" maxDate="2026-09-20T00:00:00"/>
    </cacheField>
    <cacheField name="ESTIMATED WORK" numFmtId="0">
      <sharedItems containsSemiMixedTypes="0" containsString="0" containsNumber="1" containsInteger="1" minValue="150" maxValue="500"/>
    </cacheField>
    <cacheField name="ACTUAL WORK" numFmtId="0">
      <sharedItems containsSemiMixedTypes="0" containsString="0" containsNumber="1" containsInteger="1" minValue="145" maxValue="500"/>
    </cacheField>
    <cacheField name="ESTIMATED DURATION" numFmtId="0">
      <sharedItems containsSemiMixedTypes="0" containsString="0" containsNumber="1" containsInteger="1" minValue="0" maxValue="71"/>
    </cacheField>
    <cacheField name="ACTUAL DURATION" numFmtId="0">
      <sharedItems containsSemiMixedTypes="0" containsString="0" containsNumber="1" containsInteger="1" minValue="0" maxValue="71"/>
    </cacheField>
    <cacheField name="GENERAL PARTNER" numFmtId="164">
      <sharedItems containsSemiMixedTypes="0" containsString="0" containsNumber="1" containsInteger="1" minValue="5250" maxValue="35000"/>
    </cacheField>
    <cacheField name="BUSINESS LAWYER" numFmtId="164">
      <sharedItems containsSemiMixedTypes="0" containsString="0" containsNumber="1" containsInteger="1" minValue="0" maxValue="40000"/>
    </cacheField>
    <cacheField name="DEFENSE LITIGATOR" numFmtId="164">
      <sharedItems containsSemiMixedTypes="0" containsString="0" containsNumber="1" containsInteger="1" minValue="0" maxValue="75000"/>
    </cacheField>
    <cacheField name="INTELLECTUAL PROPERTY LAWYER" numFmtId="164">
      <sharedItems containsSemiMixedTypes="0" containsString="0" containsNumber="1" containsInteger="1" minValue="0" maxValue="24750"/>
    </cacheField>
    <cacheField name="BANKRUPTCY LAWYER" numFmtId="164">
      <sharedItems containsSemiMixedTypes="0" containsString="0" containsNumber="1" containsInteger="1" minValue="0" maxValue="0"/>
    </cacheField>
    <cacheField name="ADMIN STAFF" numFmtId="164">
      <sharedItems containsSemiMixedTypes="0" containsString="0" containsNumber="1" containsInteger="1" minValue="5625" maxValue="20000"/>
    </cacheField>
    <cacheField name="GENERAL PARTNER 2" numFmtId="164">
      <sharedItems containsSemiMixedTypes="0" containsString="0" containsNumber="1" containsInteger="1" minValue="5075" maxValue="35000"/>
    </cacheField>
    <cacheField name="BUSINESS LAWYER 2" numFmtId="164">
      <sharedItems containsSemiMixedTypes="0" containsString="0" containsNumber="1" containsInteger="1" minValue="0" maxValue="39000"/>
    </cacheField>
    <cacheField name="DEFENSE LITIGATOR 2" numFmtId="164">
      <sharedItems containsSemiMixedTypes="0" containsString="0" containsNumber="1" containsInteger="1" minValue="0" maxValue="75000"/>
    </cacheField>
    <cacheField name="INTELLECTUAL PROPERTY LAWYER 2" numFmtId="164">
      <sharedItems containsSemiMixedTypes="0" containsString="0" containsNumber="1" containsInteger="1" minValue="0" maxValue="23925"/>
    </cacheField>
    <cacheField name="BANKRUPTCY LAWYER 2" numFmtId="164">
      <sharedItems containsSemiMixedTypes="0" containsString="0" containsNumber="1" containsInteger="1" minValue="0" maxValue="0"/>
    </cacheField>
    <cacheField name="ADMIN STAFF 2" numFmtId="164">
      <sharedItems containsSemiMixedTypes="0" containsString="0" containsNumber="1" minValue="5437.5" maxValue="195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s v="Business Incorporation"/>
    <d v="2026-01-03T00:00:00"/>
    <d v="2026-03-04T00:00:00"/>
    <d v="2026-01-13T00:00:00"/>
    <d v="2026-03-09T00:00:00"/>
    <n v="200"/>
    <n v="220"/>
    <n v="61"/>
    <n v="56"/>
    <n v="7000"/>
    <n v="20000"/>
    <n v="0"/>
    <n v="0"/>
    <n v="0"/>
    <n v="12500"/>
    <n v="7700"/>
    <n v="22000"/>
    <n v="0"/>
    <n v="0"/>
    <n v="0"/>
    <n v="13750"/>
  </r>
  <r>
    <x v="1"/>
    <s v="Business Acquisition"/>
    <d v="2026-02-02T00:00:00"/>
    <d v="2026-04-13T00:00:00"/>
    <d v="2026-02-12T00:00:00"/>
    <d v="2026-04-23T00:00:00"/>
    <n v="400"/>
    <n v="390"/>
    <n v="71"/>
    <n v="71"/>
    <n v="14000"/>
    <n v="40000"/>
    <n v="0"/>
    <n v="11000"/>
    <n v="0"/>
    <n v="20000"/>
    <n v="13650"/>
    <n v="39000"/>
    <n v="0"/>
    <n v="10725"/>
    <n v="0"/>
    <n v="19500"/>
  </r>
  <r>
    <x v="2"/>
    <s v="Product Liability Defense"/>
    <d v="2026-06-02T00:00:00"/>
    <d v="2026-06-02T00:00:00"/>
    <d v="2026-06-02T00:00:00"/>
    <d v="2026-06-22T00:00:00"/>
    <n v="500"/>
    <n v="500"/>
    <n v="0"/>
    <n v="20"/>
    <n v="35000"/>
    <n v="0"/>
    <n v="75000"/>
    <n v="0"/>
    <n v="0"/>
    <n v="18750"/>
    <n v="35000"/>
    <n v="0"/>
    <n v="75000"/>
    <n v="0"/>
    <n v="0"/>
    <n v="18750"/>
  </r>
  <r>
    <x v="3"/>
    <s v="Patent Application"/>
    <d v="2026-07-22T00:00:00"/>
    <d v="2026-08-21T00:00:00"/>
    <d v="2026-08-21T00:00:00"/>
    <d v="2026-08-21T00:00:00"/>
    <n v="150"/>
    <n v="145"/>
    <n v="29"/>
    <n v="0"/>
    <n v="5250"/>
    <n v="0"/>
    <n v="0"/>
    <n v="24750"/>
    <n v="0"/>
    <n v="5625"/>
    <n v="5075"/>
    <n v="0"/>
    <n v="0"/>
    <n v="23925"/>
    <n v="0"/>
    <n v="5437.5"/>
  </r>
  <r>
    <x v="4"/>
    <s v="Employee Lawsuit"/>
    <d v="2026-08-11T00:00:00"/>
    <d v="2026-09-10T00:00:00"/>
    <d v="2026-08-21T00:00:00"/>
    <d v="2026-09-19T00:00:00"/>
    <n v="250"/>
    <n v="255"/>
    <n v="29"/>
    <n v="28"/>
    <n v="17500"/>
    <n v="6250"/>
    <n v="30000"/>
    <n v="0"/>
    <n v="0"/>
    <n v="9375"/>
    <n v="17850"/>
    <n v="6375"/>
    <n v="30600"/>
    <n v="0"/>
    <n v="0"/>
    <n v="956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Totals" cacheId="0" applyNumberFormats="0" applyBorderFormats="0" applyFontFormats="0" applyPatternFormats="0" applyAlignmentFormats="0" applyWidthHeightFormats="1" dataCaption="Values" grandTotalCaption="Generale totale" updatedVersion="8" minRefreshableVersion="3" useAutoFormatting="1" itemPrintTitles="1" createdVersion="5" indent="0" compact="0" compactData="0" multipleFieldFilters="0" chartFormat="6">
  <location ref="B5:N11" firstHeaderRow="0" firstDataRow="1" firstDataCol="1"/>
  <pivotFields count="22">
    <pivotField name="NOME DEL PROGETTO" axis="axisRow" compact="0" outline="0" showAll="0">
      <items count="28">
        <item m="1" x="5"/>
        <item m="1" x="15"/>
        <item m="1" x="23"/>
        <item m="1" x="22"/>
        <item m="1" x="7"/>
        <item m="1" x="8"/>
        <item m="1" x="13"/>
        <item m="1" x="18"/>
        <item m="1" x="26"/>
        <item m="1" x="17"/>
        <item m="1" x="12"/>
        <item m="1" x="11"/>
        <item m="1" x="19"/>
        <item m="1" x="10"/>
        <item m="1" x="24"/>
        <item m="1" x="14"/>
        <item m="1" x="25"/>
        <item m="1" x="9"/>
        <item m="1" x="20"/>
        <item m="1" x="16"/>
        <item m="1" x="21"/>
        <item m="1" x="6"/>
        <item n="Progetto 1" x="0"/>
        <item n="Progetto 2" x="1"/>
        <item n="Progetto 3" x="2"/>
        <item n="Progetto 4" x="3"/>
        <item n="Progetto 5" x="4"/>
        <item t="default"/>
      </items>
    </pivotField>
    <pivotField compact="0" outline="0" showAll="0"/>
    <pivotField compact="0" numFmtId="14" outline="0" showAll="0"/>
    <pivotField compact="0" numFmtId="14" outline="0" showAll="0"/>
    <pivotField compact="0" outline="0" showAll="0"/>
    <pivotField compact="0" outline="0" showAll="0"/>
    <pivotField compact="0" outline="0" showAll="0"/>
    <pivotField compact="0" outline="0" showAll="0"/>
    <pivotField compact="0" outline="0" showAll="0"/>
    <pivotField compact="0" outline="0" showAl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s>
  <rowFields count="1">
    <field x="0"/>
  </rowFields>
  <rowItems count="6">
    <i>
      <x v="22"/>
    </i>
    <i>
      <x v="23"/>
    </i>
    <i>
      <x v="24"/>
    </i>
    <i>
      <x v="25"/>
    </i>
    <i>
      <x v="26"/>
    </i>
    <i t="grand">
      <x/>
    </i>
  </rowItems>
  <colFields count="1">
    <field x="-2"/>
  </colFields>
  <colItems count="12">
    <i>
      <x/>
    </i>
    <i i="1">
      <x v="1"/>
    </i>
    <i i="2">
      <x v="2"/>
    </i>
    <i i="3">
      <x v="3"/>
    </i>
    <i i="4">
      <x v="4"/>
    </i>
    <i i="5">
      <x v="5"/>
    </i>
    <i i="6">
      <x v="6"/>
    </i>
    <i i="7">
      <x v="7"/>
    </i>
    <i i="8">
      <x v="8"/>
    </i>
    <i i="9">
      <x v="9"/>
    </i>
    <i i="10">
      <x v="10"/>
    </i>
    <i i="11">
      <x v="11"/>
    </i>
  </colItems>
  <dataFields count="12">
    <dataField name="SOCIO GENERALE" fld="10" baseField="0" baseItem="10" numFmtId="165"/>
    <dataField name="AZIENDA" fld="11" baseField="0" baseItem="10" numFmtId="165"/>
    <dataField name="AVVOCATO DELLA DIFESA" fld="12" baseField="0" baseItem="10" numFmtId="165"/>
    <dataField name="PROPRIETÀ INTELLETTUALE" fld="13" baseField="0" baseItem="10" numFmtId="165"/>
    <dataField name="BANCAROTTA" fld="14" baseField="0" baseItem="10" numFmtId="165"/>
    <dataField name="PERSONALE AMMINISTRATIVO" fld="15" baseField="0" baseItem="10" numFmtId="165"/>
    <dataField name="GENERAL PARTNER  " fld="16" baseField="0" baseItem="3" numFmtId="165"/>
    <dataField name="BUSINESS    " fld="17" baseField="0" baseItem="10" numFmtId="165"/>
    <dataField name="DEFENSE LITIGATOR  " fld="18" baseField="0" baseItem="3" numFmtId="165"/>
    <dataField name="BANKRUPTCY  " fld="20" baseField="0" baseItem="10" numFmtId="165"/>
    <dataField name="INTELLECTUAL PROPERTY  " fld="19" baseField="0" baseItem="9" numFmtId="165"/>
    <dataField name="ADMIN STAFF  " fld="21" baseField="0" baseItem="10" numFmtId="165"/>
  </dataFields>
  <formats count="15">
    <format dxfId="1">
      <pivotArea outline="0" fieldPosition="0">
        <references count="1">
          <reference field="4294967294" count="1">
            <x v="0"/>
          </reference>
        </references>
      </pivotArea>
    </format>
    <format dxfId="2">
      <pivotArea outline="0" fieldPosition="0">
        <references count="1">
          <reference field="4294967294" count="1">
            <x v="1"/>
          </reference>
        </references>
      </pivotArea>
    </format>
    <format dxfId="3">
      <pivotArea outline="0" fieldPosition="0">
        <references count="1">
          <reference field="4294967294" count="1">
            <x v="2"/>
          </reference>
        </references>
      </pivotArea>
    </format>
    <format dxfId="4">
      <pivotArea outline="0" fieldPosition="0">
        <references count="1">
          <reference field="4294967294" count="1">
            <x v="3"/>
          </reference>
        </references>
      </pivotArea>
    </format>
    <format dxfId="5">
      <pivotArea outline="0" fieldPosition="0">
        <references count="1">
          <reference field="4294967294" count="1">
            <x v="4"/>
          </reference>
        </references>
      </pivotArea>
    </format>
    <format dxfId="6">
      <pivotArea dataOnly="0" labelOnly="1" outline="0" fieldPosition="0">
        <references count="1">
          <reference field="4294967294" count="6">
            <x v="0"/>
            <x v="1"/>
            <x v="2"/>
            <x v="3"/>
            <x v="4"/>
            <x v="5"/>
          </reference>
        </references>
      </pivotArea>
    </format>
    <format dxfId="7">
      <pivotArea outline="0" fieldPosition="0">
        <references count="1">
          <reference field="4294967294" count="1">
            <x v="6"/>
          </reference>
        </references>
      </pivotArea>
    </format>
    <format dxfId="8">
      <pivotArea outline="0" fieldPosition="0">
        <references count="1">
          <reference field="4294967294" count="1">
            <x v="7"/>
          </reference>
        </references>
      </pivotArea>
    </format>
    <format dxfId="9">
      <pivotArea outline="0" fieldPosition="0">
        <references count="1">
          <reference field="4294967294" count="1">
            <x v="8"/>
          </reference>
        </references>
      </pivotArea>
    </format>
    <format dxfId="10">
      <pivotArea outline="0" fieldPosition="0">
        <references count="1">
          <reference field="4294967294" count="1">
            <x v="9"/>
          </reference>
        </references>
      </pivotArea>
    </format>
    <format dxfId="11">
      <pivotArea outline="0" fieldPosition="0">
        <references count="1">
          <reference field="4294967294" count="1">
            <x v="11"/>
          </reference>
        </references>
      </pivotArea>
    </format>
    <format dxfId="12">
      <pivotArea outline="0" fieldPosition="0">
        <references count="1">
          <reference field="4294967294" count="1">
            <x v="10"/>
          </reference>
        </references>
      </pivotArea>
    </format>
    <format dxfId="13">
      <pivotArea dataOnly="0" labelOnly="1" outline="0" fieldPosition="0">
        <references count="1">
          <reference field="4294967294" count="6">
            <x v="6"/>
            <x v="7"/>
            <x v="8"/>
            <x v="9"/>
            <x v="10"/>
            <x v="11"/>
          </reference>
        </references>
      </pivotArea>
    </format>
    <format dxfId="14">
      <pivotArea field="0" type="button" dataOnly="0" labelOnly="1" outline="0" axis="axisRow" fieldPosition="0"/>
    </format>
    <format dxfId="0">
      <pivotArea outline="0" collapsedLevelsAreSubtotals="1" fieldPosition="0"/>
    </format>
  </formats>
  <chartFormats count="12">
    <chartFormat chart="4"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1"/>
          </reference>
        </references>
      </pivotArea>
    </chartFormat>
    <chartFormat chart="4" format="2" series="1">
      <pivotArea type="data" outline="0" fieldPosition="0">
        <references count="1">
          <reference field="4294967294" count="1" selected="0">
            <x v="2"/>
          </reference>
        </references>
      </pivotArea>
    </chartFormat>
    <chartFormat chart="4" format="3" series="1">
      <pivotArea type="data" outline="0" fieldPosition="0">
        <references count="1">
          <reference field="4294967294" count="1" selected="0">
            <x v="3"/>
          </reference>
        </references>
      </pivotArea>
    </chartFormat>
    <chartFormat chart="4" format="4" series="1">
      <pivotArea type="data" outline="0" fieldPosition="0">
        <references count="1">
          <reference field="4294967294" count="1" selected="0">
            <x v="4"/>
          </reference>
        </references>
      </pivotArea>
    </chartFormat>
    <chartFormat chart="4" format="5" series="1">
      <pivotArea type="data" outline="0" fieldPosition="0">
        <references count="1">
          <reference field="4294967294" count="1" selected="0">
            <x v="5"/>
          </reference>
        </references>
      </pivotArea>
    </chartFormat>
    <chartFormat chart="4" format="6" series="1">
      <pivotArea type="data" outline="0" fieldPosition="0">
        <references count="1">
          <reference field="4294967294" count="1" selected="0">
            <x v="6"/>
          </reference>
        </references>
      </pivotArea>
    </chartFormat>
    <chartFormat chart="4" format="7" series="1">
      <pivotArea type="data" outline="0" fieldPosition="0">
        <references count="1">
          <reference field="4294967294" count="1" selected="0">
            <x v="7"/>
          </reference>
        </references>
      </pivotArea>
    </chartFormat>
    <chartFormat chart="4" format="8" series="1">
      <pivotArea type="data" outline="0" fieldPosition="0">
        <references count="1">
          <reference field="4294967294" count="1" selected="0">
            <x v="8"/>
          </reference>
        </references>
      </pivotArea>
    </chartFormat>
    <chartFormat chart="4" format="9" series="1">
      <pivotArea type="data" outline="0" fieldPosition="0">
        <references count="1">
          <reference field="4294967294" count="1" selected="0">
            <x v="9"/>
          </reference>
        </references>
      </pivotArea>
    </chartFormat>
    <chartFormat chart="4" format="10" series="1">
      <pivotArea type="data" outline="0" fieldPosition="0">
        <references count="1">
          <reference field="4294967294" count="1" selected="0">
            <x v="10"/>
          </reference>
        </references>
      </pivotArea>
    </chartFormat>
    <chartFormat chart="4" format="11" series="1">
      <pivotArea type="data" outline="0" fieldPosition="0">
        <references count="1">
          <reference field="4294967294" count="1" selected="0">
            <x v="11"/>
          </reference>
        </references>
      </pivotArea>
    </chartFormat>
  </chartFormats>
  <pivotTableStyleInfo name="PivotStyleMedium14" showRowHeaders="1" showColHeaders="1" showRowStripes="1" showColStripes="0" showLastColumn="1"/>
  <extLst>
    <ext xmlns:x14="http://schemas.microsoft.com/office/spreadsheetml/2009/9/main" uri="{962EF5D1-5CA2-4c93-8EF4-DBF5C05439D2}">
      <x14:pivotTableDefinition xmlns:xm="http://schemas.microsoft.com/office/excel/2006/main" altTextSummary="This PivotTable lists Project Names and calculated values for all items on PROJECT PARAMETERS worksheet, calculated by multiplying the hours duration on the PROJECT DETAILS worksheet"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arameters" displayName="Parameters" ref="B4:I10" totalsRowShown="0" headerRowDxfId="251" dataDxfId="250" headerRowCellStyle="Normal">
  <autoFilter ref="B4:I1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0000000-0010-0000-0000-000001000000}" name="TIPO DI PROGETTO" dataDxfId="249"/>
    <tableColumn id="2" xr3:uid="{00000000-0010-0000-0000-000002000000}" name="SOCIO GENERALE" dataDxfId="248"/>
    <tableColumn id="3" xr3:uid="{00000000-0010-0000-0000-000003000000}" name="AVVOCATO D'AFFARI" dataDxfId="247"/>
    <tableColumn id="4" xr3:uid="{00000000-0010-0000-0000-000004000000}" name="AVVOCATO DELLA DIFESA" dataDxfId="246"/>
    <tableColumn id="5" xr3:uid="{00000000-0010-0000-0000-000005000000}" name="AVVOCATO SPECIALIZZATO IN PROPRIETÀ INTELLETTUALE" dataDxfId="245"/>
    <tableColumn id="6" xr3:uid="{00000000-0010-0000-0000-000006000000}" name="AVVOCATO FALLIMENTARE" dataDxfId="244"/>
    <tableColumn id="7" xr3:uid="{00000000-0010-0000-0000-000007000000}" name="PERSONALE AMMINISTRATIVO" dataDxfId="243"/>
    <tableColumn id="8" xr3:uid="{00000000-0010-0000-0000-000008000000}" name="TOTALE" dataDxfId="242">
      <calculatedColumnFormula>SUM(Parameters[[#This Row],[SOCIO GENERALE]:[PERSONALE AMMINISTRATIVO]])</calculatedColumnFormula>
    </tableColumn>
  </tableColumns>
  <tableStyleInfo name="TableStyleMedium20" showFirstColumn="0" showLastColumn="0" showRowStripes="1" showColumnStripes="0"/>
  <extLst>
    <ext xmlns:x14="http://schemas.microsoft.com/office/spreadsheetml/2009/9/main" uri="{504A1905-F514-4f6f-8877-14C23A59335A}">
      <x14:table altTextSummary="Enter Project Type, percentages for General Partner, Business Lawyer, Defense Litigator, Intellectual Property Lawyer, Bankruptcy Lawyer, and Admin Staff in this table. Total is auto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Details" displayName="Details" ref="B4:W10" totalsRowCount="1" headerRowDxfId="241" dataCellStyle="Normal">
  <autoFilter ref="B4:W9"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22">
    <tableColumn id="1" xr3:uid="{00000000-0010-0000-0100-000001000000}" name="NOME DEL PROGETTO" totalsRowLabel="TOTALE" dataDxfId="240" totalsRowDxfId="222" dataCellStyle="Normal"/>
    <tableColumn id="2" xr3:uid="{00000000-0010-0000-0100-000002000000}" name="TIPO DI PROGETTO" dataDxfId="239" totalsRowDxfId="221" dataCellStyle="Normal"/>
    <tableColumn id="3" xr3:uid="{00000000-0010-0000-0100-000003000000}" name="INIZIO PREVISTO" dataDxfId="200" totalsRowDxfId="220" dataCellStyle="Normal"/>
    <tableColumn id="4" xr3:uid="{00000000-0010-0000-0100-000004000000}" name="ARRIVO STAMMATO" dataDxfId="199" totalsRowDxfId="219" dataCellStyle="Normal"/>
    <tableColumn id="7" xr3:uid="{00000000-0010-0000-0100-000007000000}" name="INIZIO EFFETTIVO" dataDxfId="198" totalsRowDxfId="218" dataCellStyle="Normal"/>
    <tableColumn id="8" xr3:uid="{00000000-0010-0000-0100-000008000000}" name="ARRIVO ATTUALE" dataDxfId="197" totalsRowDxfId="217" dataCellStyle="Normal"/>
    <tableColumn id="5" xr3:uid="{00000000-0010-0000-0100-000005000000}" name="LAVORO STORATO" totalsRowFunction="sum" dataDxfId="238" totalsRowDxfId="216" dataCellStyle="Normal"/>
    <tableColumn id="9" xr3:uid="{00000000-0010-0000-0100-000009000000}" name="LAVORO REALE" totalsRowFunction="sum" dataDxfId="237" totalsRowDxfId="215" dataCellStyle="Normal"/>
    <tableColumn id="6" xr3:uid="{00000000-0010-0000-0100-000006000000}" name="DURATA STMATA" totalsRowFunction="sum" dataDxfId="236" totalsRowDxfId="214" dataCellStyle="Normal">
      <calculatedColumnFormula>DAYS360(Details[[#This Row],[INIZIO PREVISTO]],Details[[#This Row],[ARRIVO STAMMATO]],FALSE)</calculatedColumnFormula>
    </tableColumn>
    <tableColumn id="10" xr3:uid="{00000000-0010-0000-0100-00000A000000}" name="DURATA EFFETTIVA" totalsRowFunction="sum" dataDxfId="235" totalsRowDxfId="213" dataCellStyle="Normal">
      <calculatedColumnFormula>DAYS360(Details[[#This Row],[INIZIO EFFETTIVO]],Details[[#This Row],[ARRIVO ATTUALE]],FALSE)</calculatedColumnFormula>
    </tableColumn>
    <tableColumn id="11" xr3:uid="{00000000-0010-0000-0100-00000B000000}" name="GENERAL PARTNER" dataDxfId="234" totalsRowDxfId="212" dataCellStyle="Normal">
      <calculatedColumnFormula>INDEX(Parameters[],MATCH(Details[[#This Row],[TIPO DI PROGETTO]],Parameters[TIPO DI PROGETTO],0),MATCH(Details[[#Headers],[GENERAL PARTNER]],Parameters[#Headers],0))*INDEX('PARAMETRI DEL PROGETTO'!$B$11:$H$11,1,MATCH(Details[[#Headers],[GENERAL PARTNER]],Parameters[#Headers],0))*Details[[#This Row],[LAVORO STORATO]]</calculatedColumnFormula>
    </tableColumn>
    <tableColumn id="12" xr3:uid="{00000000-0010-0000-0100-00000C000000}" name="BUSINESS LAWYER" dataDxfId="233" totalsRowDxfId="211" dataCellStyle="Normal">
      <calculatedColumnFormula>INDEX(Parameters[],MATCH(Details[[#This Row],[TIPO DI PROGETTO]],Parameters[TIPO DI PROGETTO],0),MATCH(Details[[#Headers],[BUSINESS LAWYER]],Parameters[#Headers],0))*INDEX('PARAMETRI DEL PROGETTO'!$B$11:$H$11,1,MATCH(Details[[#Headers],[BUSINESS LAWYER]],Parameters[#Headers],0))*Details[[#This Row],[LAVORO STORATO]]</calculatedColumnFormula>
    </tableColumn>
    <tableColumn id="13" xr3:uid="{00000000-0010-0000-0100-00000D000000}" name="DEFENSE LITIGATOR" dataDxfId="232" totalsRowDxfId="210" dataCellStyle="Normal">
      <calculatedColumnFormula>INDEX(Parameters[],MATCH(Details[[#This Row],[TIPO DI PROGETTO]],Parameters[TIPO DI PROGETTO],0),MATCH(Details[[#Headers],[DEFENSE LITIGATOR]],Parameters[#Headers],0))*INDEX('PARAMETRI DEL PROGETTO'!$B$11:$H$11,1,MATCH(Details[[#Headers],[DEFENSE LITIGATOR]],Parameters[#Headers],0))*Details[[#This Row],[LAVORO STORATO]]</calculatedColumnFormula>
    </tableColumn>
    <tableColumn id="14" xr3:uid="{00000000-0010-0000-0100-00000E000000}" name="INTELLECTUAL PROPERTY LAWYER" dataDxfId="231" totalsRowDxfId="209" dataCellStyle="Normal">
      <calculatedColumnFormula>INDEX(Parameters[],MATCH(Details[[#This Row],[TIPO DI PROGETTO]],Parameters[TIPO DI PROGETTO],0),MATCH(Details[[#Headers],[INTELLECTUAL PROPERTY LAWYER]],Parameters[#Headers],0))*INDEX('PARAMETRI DEL PROGETTO'!$B$11:$H$11,1,MATCH(Details[[#Headers],[INTELLECTUAL PROPERTY LAWYER]],Parameters[#Headers],0))*Details[[#This Row],[LAVORO STORATO]]</calculatedColumnFormula>
    </tableColumn>
    <tableColumn id="15" xr3:uid="{00000000-0010-0000-0100-00000F000000}" name="BANKRUPTCY LAWYER" dataDxfId="230" totalsRowDxfId="208" dataCellStyle="Normal">
      <calculatedColumnFormula>INDEX(Parameters[],MATCH(Details[[#This Row],[TIPO DI PROGETTO]],Parameters[TIPO DI PROGETTO],0),MATCH(Details[[#Headers],[BANKRUPTCY LAWYER]],Parameters[#Headers],0))*INDEX('PARAMETRI DEL PROGETTO'!$B$11:$H$11,1,MATCH(Details[[#Headers],[BANKRUPTCY LAWYER]],Parameters[#Headers],0))*Details[[#This Row],[LAVORO STORATO]]</calculatedColumnFormula>
    </tableColumn>
    <tableColumn id="16" xr3:uid="{00000000-0010-0000-0100-000010000000}" name="ADMIN STAFF" dataDxfId="229" totalsRowDxfId="207" dataCellStyle="Normal">
      <calculatedColumnFormula>INDEX(Parameters[],MATCH(Details[[#This Row],[TIPO DI PROGETTO]],Parameters[TIPO DI PROGETTO],0),MATCH(Details[[#Headers],[ADMIN STAFF]],Parameters[#Headers],0))*INDEX('PARAMETRI DEL PROGETTO'!$B$11:$H$11,1,MATCH(Details[[#Headers],[ADMIN STAFF]],Parameters[#Headers],0))*Details[[#This Row],[LAVORO STORATO]]</calculatedColumnFormula>
    </tableColumn>
    <tableColumn id="17" xr3:uid="{00000000-0010-0000-0100-000011000000}" name="GENERAL PARTNER 2" dataDxfId="228" totalsRowDxfId="206" dataCellStyle="Normal">
      <calculatedColumnFormula>INDEX(Parameters[],MATCH(Details[[#This Row],[TIPO DI PROGETTO]],Parameters[TIPO DI PROGETTO],0),MATCH(Details[[#Headers],[GENERAL PARTNER]],Parameters[#Headers],0))*INDEX('PARAMETRI DEL PROGETTO'!$B$11:$H$11,1,MATCH(Details[[#Headers],[GENERAL PARTNER]],Parameters[#Headers],0))*Details[[#This Row],[LAVORO REALE]]</calculatedColumnFormula>
    </tableColumn>
    <tableColumn id="18" xr3:uid="{00000000-0010-0000-0100-000012000000}" name="BUSINESS LAWYER 2" dataDxfId="227" totalsRowDxfId="205" dataCellStyle="Normal">
      <calculatedColumnFormula>INDEX(Parameters[],MATCH(Details[[#This Row],[TIPO DI PROGETTO]],Parameters[TIPO DI PROGETTO],0),MATCH(Details[[#Headers],[BUSINESS LAWYER]],Parameters[#Headers],0))*INDEX('PARAMETRI DEL PROGETTO'!$B$11:$H$11,1,MATCH(Details[[#Headers],[BUSINESS LAWYER]],Parameters[#Headers],0))*Details[[#This Row],[LAVORO REALE]]</calculatedColumnFormula>
    </tableColumn>
    <tableColumn id="19" xr3:uid="{00000000-0010-0000-0100-000013000000}" name="DEFENSE LITIGATOR 2" dataDxfId="226" totalsRowDxfId="204" dataCellStyle="Normal">
      <calculatedColumnFormula>INDEX(Parameters[],MATCH(Details[[#This Row],[TIPO DI PROGETTO]],Parameters[TIPO DI PROGETTO],0),MATCH(Details[[#Headers],[DEFENSE LITIGATOR]],Parameters[#Headers],0))*INDEX('PARAMETRI DEL PROGETTO'!$B$11:$H$11,1,MATCH(Details[[#Headers],[DEFENSE LITIGATOR]],Parameters[#Headers],0))*Details[[#This Row],[LAVORO REALE]]</calculatedColumnFormula>
    </tableColumn>
    <tableColumn id="20" xr3:uid="{00000000-0010-0000-0100-000014000000}" name="INTELLECTUAL PROPERTY LAWYER 2" dataDxfId="225" totalsRowDxfId="203" dataCellStyle="Normal">
      <calculatedColumnFormula>INDEX(Parameters[],MATCH(Details[[#This Row],[TIPO DI PROGETTO]],Parameters[TIPO DI PROGETTO],0),MATCH(Details[[#Headers],[INTELLECTUAL PROPERTY LAWYER]],Parameters[#Headers],0))*INDEX('PARAMETRI DEL PROGETTO'!$B$11:$H$11,1,MATCH(Details[[#Headers],[INTELLECTUAL PROPERTY LAWYER]],Parameters[#Headers],0))*Details[[#This Row],[LAVORO REALE]]</calculatedColumnFormula>
    </tableColumn>
    <tableColumn id="21" xr3:uid="{00000000-0010-0000-0100-000015000000}" name="BANKRUPTCY LAWYER 2" dataDxfId="224" totalsRowDxfId="202" dataCellStyle="Normal">
      <calculatedColumnFormula>INDEX(Parameters[],MATCH(Details[[#This Row],[TIPO DI PROGETTO]],Parameters[TIPO DI PROGETTO],0),MATCH(Details[[#Headers],[BANKRUPTCY LAWYER]],Parameters[#Headers],0))*INDEX('PARAMETRI DEL PROGETTO'!$B$11:$H$11,1,MATCH(Details[[#Headers],[BANKRUPTCY LAWYER]],Parameters[#Headers],0))*Details[[#This Row],[LAVORO REALE]]</calculatedColumnFormula>
    </tableColumn>
    <tableColumn id="22" xr3:uid="{00000000-0010-0000-0100-000016000000}" name="ADMIN STAFF 2" dataDxfId="223" totalsRowDxfId="201" dataCellStyle="Normal">
      <calculatedColumnFormula>INDEX(Parameters[],MATCH(Details[[#This Row],[TIPO DI PROGETTO]],Parameters[TIPO DI PROGETTO],0),MATCH(Details[[#Headers],[ADMIN STAFF]],Parameters[#Headers],0))*INDEX('PARAMETRI DEL PROGETTO'!$B$11:$H$11,1,MATCH(Details[[#Headers],[ADMIN STAFF]],Parameters[#Headers],0))*Details[[#This Row],[LAVORO REALE]]</calculatedColumnFormula>
    </tableColumn>
  </tableColumns>
  <tableStyleInfo name="TableStyleMedium10" showFirstColumn="0" showLastColumn="0" showRowStripes="1" showColumnStripes="0"/>
  <extLst>
    <ext xmlns:x14="http://schemas.microsoft.com/office/spreadsheetml/2009/9/main" uri="{504A1905-F514-4f6f-8877-14C23A59335A}">
      <x14:table altTextSummary="Enter Project Name, Estimated Start &amp; Finish dates, Actual Start &amp; Finish dates, and Estimated &amp; Actual Work in this table. Select Project Type. Estimated &amp; Actual Duration and Totals are auto calculated"/>
    </ext>
  </extLst>
</table>
</file>

<file path=xl/theme/theme1.xml><?xml version="1.0" encoding="utf-8"?>
<a:theme xmlns:a="http://schemas.openxmlformats.org/drawingml/2006/main" name="MarketingProjectPlan">
  <a:themeElements>
    <a:clrScheme name="MarketingProjectPlan_colors">
      <a:dk1>
        <a:srgbClr val="000000"/>
      </a:dk1>
      <a:lt1>
        <a:srgbClr val="FFFFFF"/>
      </a:lt1>
      <a:dk2>
        <a:srgbClr val="636466"/>
      </a:dk2>
      <a:lt2>
        <a:srgbClr val="F2F2F2"/>
      </a:lt2>
      <a:accent1>
        <a:srgbClr val="BE870E"/>
      </a:accent1>
      <a:accent2>
        <a:srgbClr val="1A86B6"/>
      </a:accent2>
      <a:accent3>
        <a:srgbClr val="5F781B"/>
      </a:accent3>
      <a:accent4>
        <a:srgbClr val="C45808"/>
      </a:accent4>
      <a:accent5>
        <a:srgbClr val="6B3489"/>
      </a:accent5>
      <a:accent6>
        <a:srgbClr val="C2344E"/>
      </a:accent6>
      <a:hlink>
        <a:srgbClr val="3778A9"/>
      </a:hlink>
      <a:folHlink>
        <a:srgbClr val="6B3489"/>
      </a:folHlink>
    </a:clrScheme>
    <a:fontScheme name="Invoice with Sales Tax">
      <a:majorFont>
        <a:latin typeface="Tahoma"/>
        <a:ea typeface=""/>
        <a:cs typeface=""/>
      </a:majorFont>
      <a:minorFont>
        <a:latin typeface="Cambri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9"/>
    <pageSetUpPr autoPageBreaks="0" fitToPage="1"/>
  </sheetPr>
  <dimension ref="A1:I20"/>
  <sheetViews>
    <sheetView showGridLines="0" tabSelected="1" workbookViewId="0">
      <selection activeCell="I11" sqref="I11"/>
    </sheetView>
  </sheetViews>
  <sheetFormatPr baseColWidth="10" defaultColWidth="9.109375" defaultRowHeight="13.8" x14ac:dyDescent="0.25"/>
  <cols>
    <col min="1" max="1" width="1.88671875" style="10" customWidth="1"/>
    <col min="2" max="2" width="35.5546875" style="4" customWidth="1"/>
    <col min="3" max="3" width="21.44140625" style="4" bestFit="1" customWidth="1"/>
    <col min="4" max="4" width="20.88671875" style="4" bestFit="1" customWidth="1"/>
    <col min="5" max="5" width="22.44140625" style="4" bestFit="1" customWidth="1"/>
    <col min="6" max="6" width="33.21875" style="4" customWidth="1"/>
    <col min="7" max="7" width="17.77734375" style="4" customWidth="1"/>
    <col min="8" max="8" width="20" style="4" customWidth="1"/>
    <col min="9" max="9" width="11" style="4" customWidth="1"/>
    <col min="10" max="16384" width="9.109375" style="4"/>
  </cols>
  <sheetData>
    <row r="1" spans="1:9" ht="35.4" customHeight="1" x14ac:dyDescent="0.25">
      <c r="A1" s="10" t="s">
        <v>18</v>
      </c>
      <c r="B1" s="20" t="s">
        <v>32</v>
      </c>
      <c r="C1" s="19"/>
      <c r="D1" s="19"/>
      <c r="E1" s="19"/>
      <c r="F1" s="19"/>
      <c r="G1" s="19"/>
      <c r="H1" s="19"/>
      <c r="I1" s="19"/>
    </row>
    <row r="2" spans="1:9" ht="20.399999999999999" x14ac:dyDescent="0.35">
      <c r="A2" s="10" t="s">
        <v>19</v>
      </c>
      <c r="B2" s="2" t="s">
        <v>33</v>
      </c>
      <c r="C2" s="2"/>
      <c r="D2" s="2"/>
      <c r="E2" s="2"/>
      <c r="F2" s="2"/>
      <c r="G2" s="2"/>
      <c r="H2" s="2"/>
      <c r="I2" s="2"/>
    </row>
    <row r="3" spans="1:9" ht="14.4" customHeight="1" x14ac:dyDescent="0.25">
      <c r="A3" s="10" t="s">
        <v>21</v>
      </c>
      <c r="B3" s="7"/>
    </row>
    <row r="4" spans="1:9" ht="26.4" x14ac:dyDescent="0.25">
      <c r="A4" s="10" t="s">
        <v>25</v>
      </c>
      <c r="B4" s="8" t="s">
        <v>34</v>
      </c>
      <c r="C4" s="8" t="s">
        <v>42</v>
      </c>
      <c r="D4" s="8" t="s">
        <v>43</v>
      </c>
      <c r="E4" s="8" t="s">
        <v>44</v>
      </c>
      <c r="F4" s="8" t="s">
        <v>45</v>
      </c>
      <c r="G4" s="8" t="s">
        <v>46</v>
      </c>
      <c r="H4" s="8" t="s">
        <v>47</v>
      </c>
      <c r="I4" s="8" t="s">
        <v>48</v>
      </c>
    </row>
    <row r="5" spans="1:9" x14ac:dyDescent="0.25">
      <c r="B5" s="1" t="s">
        <v>35</v>
      </c>
      <c r="C5" s="5">
        <v>0.1</v>
      </c>
      <c r="D5" s="5">
        <v>0.4</v>
      </c>
      <c r="E5" s="5">
        <v>0</v>
      </c>
      <c r="F5" s="5">
        <v>0</v>
      </c>
      <c r="G5" s="5">
        <v>0</v>
      </c>
      <c r="H5" s="5">
        <v>0.5</v>
      </c>
      <c r="I5" s="6">
        <f>SUM(Parameters[[#This Row],[SOCIO GENERALE]:[PERSONALE AMMINISTRATIVO]])</f>
        <v>1</v>
      </c>
    </row>
    <row r="6" spans="1:9" x14ac:dyDescent="0.25">
      <c r="B6" s="1" t="s">
        <v>36</v>
      </c>
      <c r="C6" s="5">
        <v>0.1</v>
      </c>
      <c r="D6" s="5">
        <v>0.4</v>
      </c>
      <c r="E6" s="5">
        <v>0</v>
      </c>
      <c r="F6" s="5">
        <v>0.1</v>
      </c>
      <c r="G6" s="5">
        <v>0</v>
      </c>
      <c r="H6" s="5">
        <v>0.4</v>
      </c>
      <c r="I6" s="6">
        <f>SUM(Parameters[[#This Row],[SOCIO GENERALE]:[PERSONALE AMMINISTRATIVO]])</f>
        <v>1</v>
      </c>
    </row>
    <row r="7" spans="1:9" x14ac:dyDescent="0.25">
      <c r="B7" s="1" t="s">
        <v>37</v>
      </c>
      <c r="C7" s="5">
        <v>0.2</v>
      </c>
      <c r="D7" s="5">
        <v>0</v>
      </c>
      <c r="E7" s="5">
        <v>0.5</v>
      </c>
      <c r="F7" s="5">
        <v>0</v>
      </c>
      <c r="G7" s="5">
        <v>0</v>
      </c>
      <c r="H7" s="5">
        <v>0.3</v>
      </c>
      <c r="I7" s="6">
        <f>SUM(Parameters[[#This Row],[SOCIO GENERALE]:[PERSONALE AMMINISTRATIVO]])</f>
        <v>1</v>
      </c>
    </row>
    <row r="8" spans="1:9" x14ac:dyDescent="0.25">
      <c r="B8" s="1" t="s">
        <v>38</v>
      </c>
      <c r="C8" s="5">
        <v>0.1</v>
      </c>
      <c r="D8" s="5">
        <v>0</v>
      </c>
      <c r="E8" s="5">
        <v>0</v>
      </c>
      <c r="F8" s="5">
        <v>0.6</v>
      </c>
      <c r="G8" s="5">
        <v>0</v>
      </c>
      <c r="H8" s="5">
        <v>0.3</v>
      </c>
      <c r="I8" s="6">
        <f>SUM(Parameters[[#This Row],[SOCIO GENERALE]:[PERSONALE AMMINISTRATIVO]])</f>
        <v>1</v>
      </c>
    </row>
    <row r="9" spans="1:9" x14ac:dyDescent="0.25">
      <c r="B9" s="1" t="s">
        <v>39</v>
      </c>
      <c r="C9" s="5">
        <v>0.2</v>
      </c>
      <c r="D9" s="5">
        <v>0.1</v>
      </c>
      <c r="E9" s="5">
        <v>0.4</v>
      </c>
      <c r="F9" s="5">
        <v>0</v>
      </c>
      <c r="G9" s="5">
        <v>0</v>
      </c>
      <c r="H9" s="5">
        <v>0.3</v>
      </c>
      <c r="I9" s="6">
        <f>SUM(Parameters[[#This Row],[SOCIO GENERALE]:[PERSONALE AMMINISTRATIVO]])</f>
        <v>1</v>
      </c>
    </row>
    <row r="10" spans="1:9" x14ac:dyDescent="0.25">
      <c r="B10" s="1" t="s">
        <v>40</v>
      </c>
      <c r="C10" s="5">
        <v>0.1</v>
      </c>
      <c r="D10" s="5">
        <v>0.2</v>
      </c>
      <c r="E10" s="5">
        <v>0</v>
      </c>
      <c r="F10" s="5">
        <v>0</v>
      </c>
      <c r="G10" s="5">
        <v>0.4</v>
      </c>
      <c r="H10" s="5">
        <v>0.3</v>
      </c>
      <c r="I10" s="6">
        <f>SUM(Parameters[[#This Row],[SOCIO GENERALE]:[PERSONALE AMMINISTRATIVO]])</f>
        <v>1</v>
      </c>
    </row>
    <row r="11" spans="1:9" ht="15" x14ac:dyDescent="0.25">
      <c r="A11" s="18" t="s">
        <v>26</v>
      </c>
      <c r="B11" s="28" t="s">
        <v>41</v>
      </c>
      <c r="C11" s="29">
        <v>350</v>
      </c>
      <c r="D11" s="29">
        <v>250</v>
      </c>
      <c r="E11" s="29">
        <v>300</v>
      </c>
      <c r="F11" s="29">
        <v>275</v>
      </c>
      <c r="G11" s="29">
        <v>225</v>
      </c>
      <c r="H11" s="29">
        <v>125</v>
      </c>
      <c r="I11" s="5"/>
    </row>
    <row r="13" spans="1:9" x14ac:dyDescent="0.25">
      <c r="A13" s="10" t="s">
        <v>27</v>
      </c>
      <c r="B13" s="10"/>
      <c r="C13" s="10"/>
      <c r="D13" s="10"/>
      <c r="E13" s="10"/>
      <c r="F13" s="10"/>
      <c r="G13" s="10"/>
      <c r="H13" s="10"/>
      <c r="I13" s="10"/>
    </row>
    <row r="14" spans="1:9" x14ac:dyDescent="0.25">
      <c r="B14" s="10"/>
      <c r="C14" s="10" t="s">
        <v>42</v>
      </c>
      <c r="D14" s="10" t="s">
        <v>53</v>
      </c>
      <c r="E14" s="10" t="s">
        <v>44</v>
      </c>
      <c r="F14" s="10" t="s">
        <v>54</v>
      </c>
      <c r="G14" s="10" t="s">
        <v>55</v>
      </c>
      <c r="H14" s="10" t="s">
        <v>47</v>
      </c>
      <c r="I14" s="10"/>
    </row>
    <row r="15" spans="1:9" x14ac:dyDescent="0.25">
      <c r="B15" s="10" t="s">
        <v>49</v>
      </c>
      <c r="C15" s="11" t="e">
        <f>SUBTOTAL(109,Details[GENERAL PARTNER])</f>
        <v>#N/A</v>
      </c>
      <c r="D15" s="11" t="e">
        <f>SUBTOTAL(109,Details[BUSINESS LAWYER])</f>
        <v>#N/A</v>
      </c>
      <c r="E15" s="11" t="e">
        <f>SUBTOTAL(109,Details[DEFENSE LITIGATOR])</f>
        <v>#N/A</v>
      </c>
      <c r="F15" s="11" t="e">
        <f>SUBTOTAL(109,Details[INTELLECTUAL PROPERTY LAWYER])</f>
        <v>#N/A</v>
      </c>
      <c r="G15" s="11" t="e">
        <f>SUBTOTAL(109,Details[BANKRUPTCY LAWYER])</f>
        <v>#N/A</v>
      </c>
      <c r="H15" s="11" t="e">
        <f>SUBTOTAL(109,Details[ADMIN STAFF])</f>
        <v>#N/A</v>
      </c>
      <c r="I15" s="10"/>
    </row>
    <row r="16" spans="1:9" x14ac:dyDescent="0.25">
      <c r="B16" s="10" t="s">
        <v>50</v>
      </c>
      <c r="C16" s="11" t="e">
        <f>SUBTOTAL(109,Details[GENERAL PARTNER 2])</f>
        <v>#N/A</v>
      </c>
      <c r="D16" s="11" t="e">
        <f>SUBTOTAL(109,Details[BUSINESS LAWYER 2])</f>
        <v>#N/A</v>
      </c>
      <c r="E16" s="11" t="e">
        <f>SUBTOTAL(109,Details[DEFENSE LITIGATOR 2])</f>
        <v>#N/A</v>
      </c>
      <c r="F16" s="11" t="e">
        <f>SUBTOTAL(109,Details[INTELLECTUAL PROPERTY LAWYER 2])</f>
        <v>#N/A</v>
      </c>
      <c r="G16" s="11" t="e">
        <f>SUBTOTAL(109,Details[BANKRUPTCY LAWYER 2])</f>
        <v>#N/A</v>
      </c>
      <c r="H16" s="11" t="e">
        <f>SUBTOTAL(109,Details[ADMIN STAFF 2])</f>
        <v>#N/A</v>
      </c>
      <c r="I16" s="10"/>
    </row>
    <row r="17" spans="2:9" x14ac:dyDescent="0.25">
      <c r="B17" s="10" t="s">
        <v>51</v>
      </c>
      <c r="C17" s="12" t="e">
        <f>C15/$C$11</f>
        <v>#N/A</v>
      </c>
      <c r="D17" s="12" t="e">
        <f t="shared" ref="D17:H17" si="0">D15/$C$11</f>
        <v>#N/A</v>
      </c>
      <c r="E17" s="12" t="e">
        <f t="shared" si="0"/>
        <v>#N/A</v>
      </c>
      <c r="F17" s="12" t="e">
        <f t="shared" si="0"/>
        <v>#N/A</v>
      </c>
      <c r="G17" s="12" t="e">
        <f t="shared" si="0"/>
        <v>#N/A</v>
      </c>
      <c r="H17" s="12" t="e">
        <f t="shared" si="0"/>
        <v>#N/A</v>
      </c>
      <c r="I17" s="10"/>
    </row>
    <row r="18" spans="2:9" x14ac:dyDescent="0.25">
      <c r="B18" s="10" t="s">
        <v>52</v>
      </c>
      <c r="C18" s="12" t="e">
        <f>C16/$C$11</f>
        <v>#N/A</v>
      </c>
      <c r="D18" s="12" t="e">
        <f>D16/$C$11</f>
        <v>#N/A</v>
      </c>
      <c r="E18" s="12" t="e">
        <f>E16/$C$11</f>
        <v>#N/A</v>
      </c>
      <c r="F18" s="12" t="e">
        <f>F16/$C$11</f>
        <v>#N/A</v>
      </c>
      <c r="G18" s="12" t="e">
        <f>G16/$C$11</f>
        <v>#N/A</v>
      </c>
      <c r="H18" s="12" t="e">
        <f>H16/$C$11</f>
        <v>#N/A</v>
      </c>
      <c r="I18" s="10"/>
    </row>
    <row r="19" spans="2:9" x14ac:dyDescent="0.25">
      <c r="B19" s="13"/>
      <c r="C19" s="13"/>
      <c r="D19" s="13"/>
      <c r="E19" s="13"/>
      <c r="F19" s="13"/>
      <c r="G19" s="13"/>
      <c r="H19" s="13"/>
      <c r="I19" s="13"/>
    </row>
    <row r="20" spans="2:9" x14ac:dyDescent="0.25">
      <c r="B20" s="13"/>
      <c r="C20" s="13"/>
      <c r="D20" s="13"/>
      <c r="E20" s="13"/>
      <c r="F20" s="13"/>
      <c r="G20" s="13"/>
      <c r="H20" s="13"/>
      <c r="I20" s="13"/>
    </row>
  </sheetData>
  <printOptions horizontalCentered="1"/>
  <pageMargins left="0.4" right="0.4" top="0.4" bottom="0.4" header="0.3" footer="0.3"/>
  <pageSetup scale="82" orientation="landscape" horizontalDpi="4294967293" verticalDpi="0"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5"/>
    <pageSetUpPr fitToPage="1"/>
  </sheetPr>
  <dimension ref="A1:AC10"/>
  <sheetViews>
    <sheetView showGridLines="0" workbookViewId="0">
      <selection activeCell="K11" sqref="K11"/>
    </sheetView>
  </sheetViews>
  <sheetFormatPr baseColWidth="10" defaultColWidth="9.109375" defaultRowHeight="13.8" x14ac:dyDescent="0.25"/>
  <cols>
    <col min="1" max="1" width="1.88671875" style="10" customWidth="1"/>
    <col min="2" max="2" width="25.5546875" style="1" customWidth="1"/>
    <col min="3" max="3" width="33.33203125" style="1" customWidth="1"/>
    <col min="4" max="7" width="16.6640625" style="1" customWidth="1"/>
    <col min="8" max="11" width="13.33203125" style="1" customWidth="1"/>
    <col min="12" max="13" width="10" style="1" hidden="1" customWidth="1"/>
    <col min="14" max="14" width="10.33203125" style="1" hidden="1" customWidth="1"/>
    <col min="15" max="15" width="20.6640625" style="1" hidden="1" customWidth="1"/>
    <col min="16" max="16" width="14.88671875" style="1" hidden="1" customWidth="1"/>
    <col min="17" max="17" width="7.109375" style="1" hidden="1" customWidth="1"/>
    <col min="18" max="19" width="12.33203125" style="1" hidden="1" customWidth="1"/>
    <col min="20" max="20" width="12.5546875" style="1" hidden="1" customWidth="1"/>
    <col min="21" max="21" width="16.44140625" style="1" hidden="1" customWidth="1"/>
    <col min="22" max="22" width="14.5546875" style="1" hidden="1" customWidth="1"/>
    <col min="23" max="23" width="15.44140625" style="1" hidden="1" customWidth="1"/>
    <col min="24" max="24" width="2.6640625" style="1" customWidth="1"/>
    <col min="25" max="16384" width="9.109375" style="1"/>
  </cols>
  <sheetData>
    <row r="1" spans="1:29" ht="35.4" customHeight="1" x14ac:dyDescent="0.25">
      <c r="A1" s="10" t="s">
        <v>22</v>
      </c>
      <c r="B1" s="22" t="s">
        <v>32</v>
      </c>
      <c r="C1" s="22"/>
      <c r="D1" s="22"/>
      <c r="E1" s="22"/>
      <c r="F1" s="22"/>
      <c r="G1" s="22"/>
      <c r="H1" s="22"/>
      <c r="I1" s="22"/>
      <c r="J1" s="22"/>
      <c r="K1" s="22"/>
    </row>
    <row r="2" spans="1:29" ht="20.399999999999999" x14ac:dyDescent="0.35">
      <c r="A2" s="10" t="s">
        <v>28</v>
      </c>
      <c r="B2" s="2" t="s">
        <v>33</v>
      </c>
      <c r="C2" s="2"/>
      <c r="D2" s="2"/>
      <c r="E2" s="2"/>
      <c r="F2" s="2"/>
      <c r="G2" s="2"/>
      <c r="H2" s="2"/>
      <c r="I2" s="2"/>
      <c r="J2" s="2"/>
      <c r="K2" s="2"/>
      <c r="Y2" s="30"/>
      <c r="Z2" s="31"/>
      <c r="AA2" s="31"/>
      <c r="AB2" s="31"/>
      <c r="AC2" s="31"/>
    </row>
    <row r="3" spans="1:29" s="17" customFormat="1" ht="29.25" customHeight="1" x14ac:dyDescent="0.25">
      <c r="A3" s="18" t="s">
        <v>20</v>
      </c>
      <c r="B3" s="16"/>
      <c r="C3" s="16"/>
      <c r="D3" s="16"/>
      <c r="E3" s="16"/>
      <c r="F3" s="16"/>
      <c r="G3" s="16"/>
      <c r="H3" s="16"/>
      <c r="I3" s="16"/>
      <c r="J3" s="16"/>
      <c r="K3" s="16"/>
      <c r="Y3" s="31"/>
      <c r="Z3" s="31"/>
      <c r="AA3" s="31"/>
      <c r="AB3" s="31"/>
      <c r="AC3" s="31"/>
    </row>
    <row r="4" spans="1:29" ht="39.6" x14ac:dyDescent="0.25">
      <c r="A4" s="18" t="s">
        <v>29</v>
      </c>
      <c r="B4" s="23" t="s">
        <v>56</v>
      </c>
      <c r="C4" s="23" t="s">
        <v>34</v>
      </c>
      <c r="D4" s="23" t="s">
        <v>62</v>
      </c>
      <c r="E4" s="23" t="s">
        <v>63</v>
      </c>
      <c r="F4" s="23" t="s">
        <v>64</v>
      </c>
      <c r="G4" s="23" t="s">
        <v>65</v>
      </c>
      <c r="H4" s="23" t="s">
        <v>66</v>
      </c>
      <c r="I4" s="23" t="s">
        <v>67</v>
      </c>
      <c r="J4" s="23" t="s">
        <v>68</v>
      </c>
      <c r="K4" s="23" t="s">
        <v>69</v>
      </c>
      <c r="L4" s="14" t="s">
        <v>1</v>
      </c>
      <c r="M4" s="14" t="s">
        <v>2</v>
      </c>
      <c r="N4" s="14" t="s">
        <v>3</v>
      </c>
      <c r="O4" s="14" t="s">
        <v>4</v>
      </c>
      <c r="P4" s="14" t="s">
        <v>5</v>
      </c>
      <c r="Q4" s="14" t="s">
        <v>0</v>
      </c>
      <c r="R4" s="15" t="s">
        <v>6</v>
      </c>
      <c r="S4" s="15" t="s">
        <v>7</v>
      </c>
      <c r="T4" s="15" t="s">
        <v>8</v>
      </c>
      <c r="U4" s="15" t="s">
        <v>14</v>
      </c>
      <c r="V4" s="15" t="s">
        <v>9</v>
      </c>
      <c r="W4" s="15" t="s">
        <v>10</v>
      </c>
      <c r="Y4" s="31"/>
      <c r="Z4" s="31"/>
      <c r="AA4" s="31"/>
      <c r="AB4" s="31"/>
      <c r="AC4" s="31"/>
    </row>
    <row r="5" spans="1:29" s="27" customFormat="1" ht="34.799999999999997" customHeight="1" x14ac:dyDescent="0.25">
      <c r="A5" s="24"/>
      <c r="B5" s="25" t="s">
        <v>57</v>
      </c>
      <c r="C5" s="25" t="s">
        <v>35</v>
      </c>
      <c r="D5" s="37">
        <f ca="1">TODAY()</f>
        <v>46028</v>
      </c>
      <c r="E5" s="37">
        <f ca="1">TODAY()+60</f>
        <v>46088</v>
      </c>
      <c r="F5" s="37">
        <f ca="1">TODAY()+10</f>
        <v>46038</v>
      </c>
      <c r="G5" s="37">
        <f ca="1">TODAY()+65</f>
        <v>46093</v>
      </c>
      <c r="H5" s="25">
        <v>200</v>
      </c>
      <c r="I5" s="25">
        <v>220</v>
      </c>
      <c r="J5" s="25">
        <f ca="1">DAYS360(Details[[#This Row],[INIZIO PREVISTO]],Details[[#This Row],[ARRIVO STAMMATO]],FALSE)</f>
        <v>61</v>
      </c>
      <c r="K5" s="25">
        <f ca="1">DAYS360(Details[[#This Row],[INIZIO EFFETTIVO]],Details[[#This Row],[ARRIVO ATTUALE]],FALSE)</f>
        <v>56</v>
      </c>
      <c r="L5" s="26" t="e">
        <f>INDEX(Parameters[],MATCH(Details[[#This Row],[TIPO DI PROGETTO]],Parameters[TIPO DI PROGETTO],0),MATCH(Details[[#Headers],[GENERAL PARTNER]],Parameters[#Headers],0))*INDEX('PARAMETRI DEL PROGETTO'!$B$11:$H$11,1,MATCH(Details[[#Headers],[GENERAL PARTNER]],Parameters[#Headers],0))*Details[[#This Row],[LAVORO STORATO]]</f>
        <v>#N/A</v>
      </c>
      <c r="M5" s="26" t="e">
        <f>INDEX(Parameters[],MATCH(Details[[#This Row],[TIPO DI PROGETTO]],Parameters[TIPO DI PROGETTO],0),MATCH(Details[[#Headers],[BUSINESS LAWYER]],Parameters[#Headers],0))*INDEX('PARAMETRI DEL PROGETTO'!$B$11:$H$11,1,MATCH(Details[[#Headers],[BUSINESS LAWYER]],Parameters[#Headers],0))*Details[[#This Row],[LAVORO STORATO]]</f>
        <v>#N/A</v>
      </c>
      <c r="N5" s="26" t="e">
        <f>INDEX(Parameters[],MATCH(Details[[#This Row],[TIPO DI PROGETTO]],Parameters[TIPO DI PROGETTO],0),MATCH(Details[[#Headers],[DEFENSE LITIGATOR]],Parameters[#Headers],0))*INDEX('PARAMETRI DEL PROGETTO'!$B$11:$H$11,1,MATCH(Details[[#Headers],[DEFENSE LITIGATOR]],Parameters[#Headers],0))*Details[[#This Row],[LAVORO STORATO]]</f>
        <v>#N/A</v>
      </c>
      <c r="O5" s="26" t="e">
        <f>INDEX(Parameters[],MATCH(Details[[#This Row],[TIPO DI PROGETTO]],Parameters[TIPO DI PROGETTO],0),MATCH(Details[[#Headers],[INTELLECTUAL PROPERTY LAWYER]],Parameters[#Headers],0))*INDEX('PARAMETRI DEL PROGETTO'!$B$11:$H$11,1,MATCH(Details[[#Headers],[INTELLECTUAL PROPERTY LAWYER]],Parameters[#Headers],0))*Details[[#This Row],[LAVORO STORATO]]</f>
        <v>#N/A</v>
      </c>
      <c r="P5" s="26" t="e">
        <f>INDEX(Parameters[],MATCH(Details[[#This Row],[TIPO DI PROGETTO]],Parameters[TIPO DI PROGETTO],0),MATCH(Details[[#Headers],[BANKRUPTCY LAWYER]],Parameters[#Headers],0))*INDEX('PARAMETRI DEL PROGETTO'!$B$11:$H$11,1,MATCH(Details[[#Headers],[BANKRUPTCY LAWYER]],Parameters[#Headers],0))*Details[[#This Row],[LAVORO STORATO]]</f>
        <v>#N/A</v>
      </c>
      <c r="Q5" s="26" t="e">
        <f>INDEX(Parameters[],MATCH(Details[[#This Row],[TIPO DI PROGETTO]],Parameters[TIPO DI PROGETTO],0),MATCH(Details[[#Headers],[ADMIN STAFF]],Parameters[#Headers],0))*INDEX('PARAMETRI DEL PROGETTO'!$B$11:$H$11,1,MATCH(Details[[#Headers],[ADMIN STAFF]],Parameters[#Headers],0))*Details[[#This Row],[LAVORO STORATO]]</f>
        <v>#N/A</v>
      </c>
      <c r="R5" s="26" t="e">
        <f>INDEX(Parameters[],MATCH(Details[[#This Row],[TIPO DI PROGETTO]],Parameters[TIPO DI PROGETTO],0),MATCH(Details[[#Headers],[GENERAL PARTNER]],Parameters[#Headers],0))*INDEX('PARAMETRI DEL PROGETTO'!$B$11:$H$11,1,MATCH(Details[[#Headers],[GENERAL PARTNER]],Parameters[#Headers],0))*Details[[#This Row],[LAVORO REALE]]</f>
        <v>#N/A</v>
      </c>
      <c r="S5" s="26" t="e">
        <f>INDEX(Parameters[],MATCH(Details[[#This Row],[TIPO DI PROGETTO]],Parameters[TIPO DI PROGETTO],0),MATCH(Details[[#Headers],[BUSINESS LAWYER]],Parameters[#Headers],0))*INDEX('PARAMETRI DEL PROGETTO'!$B$11:$H$11,1,MATCH(Details[[#Headers],[BUSINESS LAWYER]],Parameters[#Headers],0))*Details[[#This Row],[LAVORO REALE]]</f>
        <v>#N/A</v>
      </c>
      <c r="T5" s="26" t="e">
        <f>INDEX(Parameters[],MATCH(Details[[#This Row],[TIPO DI PROGETTO]],Parameters[TIPO DI PROGETTO],0),MATCH(Details[[#Headers],[DEFENSE LITIGATOR]],Parameters[#Headers],0))*INDEX('PARAMETRI DEL PROGETTO'!$B$11:$H$11,1,MATCH(Details[[#Headers],[DEFENSE LITIGATOR]],Parameters[#Headers],0))*Details[[#This Row],[LAVORO REALE]]</f>
        <v>#N/A</v>
      </c>
      <c r="U5" s="26" t="e">
        <f>INDEX(Parameters[],MATCH(Details[[#This Row],[TIPO DI PROGETTO]],Parameters[TIPO DI PROGETTO],0),MATCH(Details[[#Headers],[INTELLECTUAL PROPERTY LAWYER]],Parameters[#Headers],0))*INDEX('PARAMETRI DEL PROGETTO'!$B$11:$H$11,1,MATCH(Details[[#Headers],[INTELLECTUAL PROPERTY LAWYER]],Parameters[#Headers],0))*Details[[#This Row],[LAVORO REALE]]</f>
        <v>#N/A</v>
      </c>
      <c r="V5" s="26" t="e">
        <f>INDEX(Parameters[],MATCH(Details[[#This Row],[TIPO DI PROGETTO]],Parameters[TIPO DI PROGETTO],0),MATCH(Details[[#Headers],[BANKRUPTCY LAWYER]],Parameters[#Headers],0))*INDEX('PARAMETRI DEL PROGETTO'!$B$11:$H$11,1,MATCH(Details[[#Headers],[BANKRUPTCY LAWYER]],Parameters[#Headers],0))*Details[[#This Row],[LAVORO REALE]]</f>
        <v>#N/A</v>
      </c>
      <c r="W5" s="26" t="e">
        <f>INDEX(Parameters[],MATCH(Details[[#This Row],[TIPO DI PROGETTO]],Parameters[TIPO DI PROGETTO],0),MATCH(Details[[#Headers],[ADMIN STAFF]],Parameters[#Headers],0))*INDEX('PARAMETRI DEL PROGETTO'!$B$11:$H$11,1,MATCH(Details[[#Headers],[ADMIN STAFF]],Parameters[#Headers],0))*Details[[#This Row],[LAVORO REALE]]</f>
        <v>#N/A</v>
      </c>
      <c r="Y5" s="31"/>
      <c r="Z5" s="31"/>
      <c r="AA5" s="31"/>
      <c r="AB5" s="31"/>
      <c r="AC5" s="31"/>
    </row>
    <row r="6" spans="1:29" s="27" customFormat="1" ht="34.799999999999997" customHeight="1" x14ac:dyDescent="0.25">
      <c r="A6" s="24"/>
      <c r="B6" s="25" t="s">
        <v>58</v>
      </c>
      <c r="C6" s="25" t="s">
        <v>36</v>
      </c>
      <c r="D6" s="37">
        <f ca="1">TODAY()+30</f>
        <v>46058</v>
      </c>
      <c r="E6" s="37">
        <f ca="1">TODAY()+100</f>
        <v>46128</v>
      </c>
      <c r="F6" s="37">
        <f ca="1">TODAY()+40</f>
        <v>46068</v>
      </c>
      <c r="G6" s="37">
        <f ca="1">TODAY()+110</f>
        <v>46138</v>
      </c>
      <c r="H6" s="25">
        <v>400</v>
      </c>
      <c r="I6" s="25">
        <v>390</v>
      </c>
      <c r="J6" s="25">
        <f ca="1">DAYS360(Details[[#This Row],[INIZIO PREVISTO]],Details[[#This Row],[ARRIVO STAMMATO]],FALSE)</f>
        <v>71</v>
      </c>
      <c r="K6" s="25">
        <f ca="1">DAYS360(Details[[#This Row],[INIZIO EFFETTIVO]],Details[[#This Row],[ARRIVO ATTUALE]],FALSE)</f>
        <v>71</v>
      </c>
      <c r="L6" s="26" t="e">
        <f>INDEX(Parameters[],MATCH(Details[[#This Row],[TIPO DI PROGETTO]],Parameters[TIPO DI PROGETTO],0),MATCH(Details[[#Headers],[GENERAL PARTNER]],Parameters[#Headers],0))*INDEX('PARAMETRI DEL PROGETTO'!$B$11:$H$11,1,MATCH(Details[[#Headers],[GENERAL PARTNER]],Parameters[#Headers],0))*Details[[#This Row],[LAVORO STORATO]]</f>
        <v>#N/A</v>
      </c>
      <c r="M6" s="26" t="e">
        <f>INDEX(Parameters[],MATCH(Details[[#This Row],[TIPO DI PROGETTO]],Parameters[TIPO DI PROGETTO],0),MATCH(Details[[#Headers],[BUSINESS LAWYER]],Parameters[#Headers],0))*INDEX('PARAMETRI DEL PROGETTO'!$B$11:$H$11,1,MATCH(Details[[#Headers],[BUSINESS LAWYER]],Parameters[#Headers],0))*Details[[#This Row],[LAVORO STORATO]]</f>
        <v>#N/A</v>
      </c>
      <c r="N6" s="26" t="e">
        <f>INDEX(Parameters[],MATCH(Details[[#This Row],[TIPO DI PROGETTO]],Parameters[TIPO DI PROGETTO],0),MATCH(Details[[#Headers],[DEFENSE LITIGATOR]],Parameters[#Headers],0))*INDEX('PARAMETRI DEL PROGETTO'!$B$11:$H$11,1,MATCH(Details[[#Headers],[DEFENSE LITIGATOR]],Parameters[#Headers],0))*Details[[#This Row],[LAVORO STORATO]]</f>
        <v>#N/A</v>
      </c>
      <c r="O6" s="26" t="e">
        <f>INDEX(Parameters[],MATCH(Details[[#This Row],[TIPO DI PROGETTO]],Parameters[TIPO DI PROGETTO],0),MATCH(Details[[#Headers],[INTELLECTUAL PROPERTY LAWYER]],Parameters[#Headers],0))*INDEX('PARAMETRI DEL PROGETTO'!$B$11:$H$11,1,MATCH(Details[[#Headers],[INTELLECTUAL PROPERTY LAWYER]],Parameters[#Headers],0))*Details[[#This Row],[LAVORO STORATO]]</f>
        <v>#N/A</v>
      </c>
      <c r="P6" s="26" t="e">
        <f>INDEX(Parameters[],MATCH(Details[[#This Row],[TIPO DI PROGETTO]],Parameters[TIPO DI PROGETTO],0),MATCH(Details[[#Headers],[BANKRUPTCY LAWYER]],Parameters[#Headers],0))*INDEX('PARAMETRI DEL PROGETTO'!$B$11:$H$11,1,MATCH(Details[[#Headers],[BANKRUPTCY LAWYER]],Parameters[#Headers],0))*Details[[#This Row],[LAVORO STORATO]]</f>
        <v>#N/A</v>
      </c>
      <c r="Q6" s="26" t="e">
        <f>INDEX(Parameters[],MATCH(Details[[#This Row],[TIPO DI PROGETTO]],Parameters[TIPO DI PROGETTO],0),MATCH(Details[[#Headers],[ADMIN STAFF]],Parameters[#Headers],0))*INDEX('PARAMETRI DEL PROGETTO'!$B$11:$H$11,1,MATCH(Details[[#Headers],[ADMIN STAFF]],Parameters[#Headers],0))*Details[[#This Row],[LAVORO STORATO]]</f>
        <v>#N/A</v>
      </c>
      <c r="R6" s="26" t="e">
        <f>INDEX(Parameters[],MATCH(Details[[#This Row],[TIPO DI PROGETTO]],Parameters[TIPO DI PROGETTO],0),MATCH(Details[[#Headers],[GENERAL PARTNER]],Parameters[#Headers],0))*INDEX('PARAMETRI DEL PROGETTO'!$B$11:$H$11,1,MATCH(Details[[#Headers],[GENERAL PARTNER]],Parameters[#Headers],0))*Details[[#This Row],[LAVORO REALE]]</f>
        <v>#N/A</v>
      </c>
      <c r="S6" s="26" t="e">
        <f>INDEX(Parameters[],MATCH(Details[[#This Row],[TIPO DI PROGETTO]],Parameters[TIPO DI PROGETTO],0),MATCH(Details[[#Headers],[BUSINESS LAWYER]],Parameters[#Headers],0))*INDEX('PARAMETRI DEL PROGETTO'!$B$11:$H$11,1,MATCH(Details[[#Headers],[BUSINESS LAWYER]],Parameters[#Headers],0))*Details[[#This Row],[LAVORO REALE]]</f>
        <v>#N/A</v>
      </c>
      <c r="T6" s="26" t="e">
        <f>INDEX(Parameters[],MATCH(Details[[#This Row],[TIPO DI PROGETTO]],Parameters[TIPO DI PROGETTO],0),MATCH(Details[[#Headers],[DEFENSE LITIGATOR]],Parameters[#Headers],0))*INDEX('PARAMETRI DEL PROGETTO'!$B$11:$H$11,1,MATCH(Details[[#Headers],[DEFENSE LITIGATOR]],Parameters[#Headers],0))*Details[[#This Row],[LAVORO REALE]]</f>
        <v>#N/A</v>
      </c>
      <c r="U6" s="26" t="e">
        <f>INDEX(Parameters[],MATCH(Details[[#This Row],[TIPO DI PROGETTO]],Parameters[TIPO DI PROGETTO],0),MATCH(Details[[#Headers],[INTELLECTUAL PROPERTY LAWYER]],Parameters[#Headers],0))*INDEX('PARAMETRI DEL PROGETTO'!$B$11:$H$11,1,MATCH(Details[[#Headers],[INTELLECTUAL PROPERTY LAWYER]],Parameters[#Headers],0))*Details[[#This Row],[LAVORO REALE]]</f>
        <v>#N/A</v>
      </c>
      <c r="V6" s="26" t="e">
        <f>INDEX(Parameters[],MATCH(Details[[#This Row],[TIPO DI PROGETTO]],Parameters[TIPO DI PROGETTO],0),MATCH(Details[[#Headers],[BANKRUPTCY LAWYER]],Parameters[#Headers],0))*INDEX('PARAMETRI DEL PROGETTO'!$B$11:$H$11,1,MATCH(Details[[#Headers],[BANKRUPTCY LAWYER]],Parameters[#Headers],0))*Details[[#This Row],[LAVORO REALE]]</f>
        <v>#N/A</v>
      </c>
      <c r="W6" s="26" t="e">
        <f>INDEX(Parameters[],MATCH(Details[[#This Row],[TIPO DI PROGETTO]],Parameters[TIPO DI PROGETTO],0),MATCH(Details[[#Headers],[ADMIN STAFF]],Parameters[#Headers],0))*INDEX('PARAMETRI DEL PROGETTO'!$B$11:$H$11,1,MATCH(Details[[#Headers],[ADMIN STAFF]],Parameters[#Headers],0))*Details[[#This Row],[LAVORO REALE]]</f>
        <v>#N/A</v>
      </c>
      <c r="Y6" s="31"/>
      <c r="Z6" s="31"/>
      <c r="AA6" s="31"/>
      <c r="AB6" s="31"/>
      <c r="AC6" s="31"/>
    </row>
    <row r="7" spans="1:29" s="27" customFormat="1" ht="34.799999999999997" customHeight="1" x14ac:dyDescent="0.25">
      <c r="A7" s="24"/>
      <c r="B7" s="25" t="s">
        <v>59</v>
      </c>
      <c r="C7" s="25" t="s">
        <v>37</v>
      </c>
      <c r="D7" s="37">
        <f ca="1">TODAY()+150</f>
        <v>46178</v>
      </c>
      <c r="E7" s="37">
        <f ca="1">TODAY()+150</f>
        <v>46178</v>
      </c>
      <c r="F7" s="37">
        <f ca="1">TODAY()+150</f>
        <v>46178</v>
      </c>
      <c r="G7" s="37">
        <f ca="1">TODAY()+170</f>
        <v>46198</v>
      </c>
      <c r="H7" s="25">
        <v>500</v>
      </c>
      <c r="I7" s="25">
        <v>500</v>
      </c>
      <c r="J7" s="25">
        <f ca="1">DAYS360(Details[[#This Row],[INIZIO PREVISTO]],Details[[#This Row],[ARRIVO STAMMATO]],FALSE)</f>
        <v>0</v>
      </c>
      <c r="K7" s="25">
        <f ca="1">DAYS360(Details[[#This Row],[INIZIO EFFETTIVO]],Details[[#This Row],[ARRIVO ATTUALE]],FALSE)</f>
        <v>20</v>
      </c>
      <c r="L7" s="26" t="e">
        <f>INDEX(Parameters[],MATCH(Details[[#This Row],[TIPO DI PROGETTO]],Parameters[TIPO DI PROGETTO],0),MATCH(Details[[#Headers],[GENERAL PARTNER]],Parameters[#Headers],0))*INDEX('PARAMETRI DEL PROGETTO'!$B$11:$H$11,1,MATCH(Details[[#Headers],[GENERAL PARTNER]],Parameters[#Headers],0))*Details[[#This Row],[LAVORO STORATO]]</f>
        <v>#N/A</v>
      </c>
      <c r="M7" s="26" t="e">
        <f>INDEX(Parameters[],MATCH(Details[[#This Row],[TIPO DI PROGETTO]],Parameters[TIPO DI PROGETTO],0),MATCH(Details[[#Headers],[BUSINESS LAWYER]],Parameters[#Headers],0))*INDEX('PARAMETRI DEL PROGETTO'!$B$11:$H$11,1,MATCH(Details[[#Headers],[BUSINESS LAWYER]],Parameters[#Headers],0))*Details[[#This Row],[LAVORO STORATO]]</f>
        <v>#N/A</v>
      </c>
      <c r="N7" s="26" t="e">
        <f>INDEX(Parameters[],MATCH(Details[[#This Row],[TIPO DI PROGETTO]],Parameters[TIPO DI PROGETTO],0),MATCH(Details[[#Headers],[DEFENSE LITIGATOR]],Parameters[#Headers],0))*INDEX('PARAMETRI DEL PROGETTO'!$B$11:$H$11,1,MATCH(Details[[#Headers],[DEFENSE LITIGATOR]],Parameters[#Headers],0))*Details[[#This Row],[LAVORO STORATO]]</f>
        <v>#N/A</v>
      </c>
      <c r="O7" s="26" t="e">
        <f>INDEX(Parameters[],MATCH(Details[[#This Row],[TIPO DI PROGETTO]],Parameters[TIPO DI PROGETTO],0),MATCH(Details[[#Headers],[INTELLECTUAL PROPERTY LAWYER]],Parameters[#Headers],0))*INDEX('PARAMETRI DEL PROGETTO'!$B$11:$H$11,1,MATCH(Details[[#Headers],[INTELLECTUAL PROPERTY LAWYER]],Parameters[#Headers],0))*Details[[#This Row],[LAVORO STORATO]]</f>
        <v>#N/A</v>
      </c>
      <c r="P7" s="26" t="e">
        <f>INDEX(Parameters[],MATCH(Details[[#This Row],[TIPO DI PROGETTO]],Parameters[TIPO DI PROGETTO],0),MATCH(Details[[#Headers],[BANKRUPTCY LAWYER]],Parameters[#Headers],0))*INDEX('PARAMETRI DEL PROGETTO'!$B$11:$H$11,1,MATCH(Details[[#Headers],[BANKRUPTCY LAWYER]],Parameters[#Headers],0))*Details[[#This Row],[LAVORO STORATO]]</f>
        <v>#N/A</v>
      </c>
      <c r="Q7" s="26" t="e">
        <f>INDEX(Parameters[],MATCH(Details[[#This Row],[TIPO DI PROGETTO]],Parameters[TIPO DI PROGETTO],0),MATCH(Details[[#Headers],[ADMIN STAFF]],Parameters[#Headers],0))*INDEX('PARAMETRI DEL PROGETTO'!$B$11:$H$11,1,MATCH(Details[[#Headers],[ADMIN STAFF]],Parameters[#Headers],0))*Details[[#This Row],[LAVORO STORATO]]</f>
        <v>#N/A</v>
      </c>
      <c r="R7" s="26" t="e">
        <f>INDEX(Parameters[],MATCH(Details[[#This Row],[TIPO DI PROGETTO]],Parameters[TIPO DI PROGETTO],0),MATCH(Details[[#Headers],[GENERAL PARTNER]],Parameters[#Headers],0))*INDEX('PARAMETRI DEL PROGETTO'!$B$11:$H$11,1,MATCH(Details[[#Headers],[GENERAL PARTNER]],Parameters[#Headers],0))*Details[[#This Row],[LAVORO REALE]]</f>
        <v>#N/A</v>
      </c>
      <c r="S7" s="26" t="e">
        <f>INDEX(Parameters[],MATCH(Details[[#This Row],[TIPO DI PROGETTO]],Parameters[TIPO DI PROGETTO],0),MATCH(Details[[#Headers],[BUSINESS LAWYER]],Parameters[#Headers],0))*INDEX('PARAMETRI DEL PROGETTO'!$B$11:$H$11,1,MATCH(Details[[#Headers],[BUSINESS LAWYER]],Parameters[#Headers],0))*Details[[#This Row],[LAVORO REALE]]</f>
        <v>#N/A</v>
      </c>
      <c r="T7" s="26" t="e">
        <f>INDEX(Parameters[],MATCH(Details[[#This Row],[TIPO DI PROGETTO]],Parameters[TIPO DI PROGETTO],0),MATCH(Details[[#Headers],[DEFENSE LITIGATOR]],Parameters[#Headers],0))*INDEX('PARAMETRI DEL PROGETTO'!$B$11:$H$11,1,MATCH(Details[[#Headers],[DEFENSE LITIGATOR]],Parameters[#Headers],0))*Details[[#This Row],[LAVORO REALE]]</f>
        <v>#N/A</v>
      </c>
      <c r="U7" s="26" t="e">
        <f>INDEX(Parameters[],MATCH(Details[[#This Row],[TIPO DI PROGETTO]],Parameters[TIPO DI PROGETTO],0),MATCH(Details[[#Headers],[INTELLECTUAL PROPERTY LAWYER]],Parameters[#Headers],0))*INDEX('PARAMETRI DEL PROGETTO'!$B$11:$H$11,1,MATCH(Details[[#Headers],[INTELLECTUAL PROPERTY LAWYER]],Parameters[#Headers],0))*Details[[#This Row],[LAVORO REALE]]</f>
        <v>#N/A</v>
      </c>
      <c r="V7" s="26" t="e">
        <f>INDEX(Parameters[],MATCH(Details[[#This Row],[TIPO DI PROGETTO]],Parameters[TIPO DI PROGETTO],0),MATCH(Details[[#Headers],[BANKRUPTCY LAWYER]],Parameters[#Headers],0))*INDEX('PARAMETRI DEL PROGETTO'!$B$11:$H$11,1,MATCH(Details[[#Headers],[BANKRUPTCY LAWYER]],Parameters[#Headers],0))*Details[[#This Row],[LAVORO REALE]]</f>
        <v>#N/A</v>
      </c>
      <c r="W7" s="26" t="e">
        <f>INDEX(Parameters[],MATCH(Details[[#This Row],[TIPO DI PROGETTO]],Parameters[TIPO DI PROGETTO],0),MATCH(Details[[#Headers],[ADMIN STAFF]],Parameters[#Headers],0))*INDEX('PARAMETRI DEL PROGETTO'!$B$11:$H$11,1,MATCH(Details[[#Headers],[ADMIN STAFF]],Parameters[#Headers],0))*Details[[#This Row],[LAVORO REALE]]</f>
        <v>#N/A</v>
      </c>
      <c r="Y7" s="31"/>
      <c r="Z7" s="31"/>
      <c r="AA7" s="31"/>
      <c r="AB7" s="31"/>
      <c r="AC7" s="31"/>
    </row>
    <row r="8" spans="1:29" s="27" customFormat="1" ht="34.799999999999997" customHeight="1" x14ac:dyDescent="0.25">
      <c r="A8" s="24"/>
      <c r="B8" s="25" t="s">
        <v>60</v>
      </c>
      <c r="C8" s="25" t="s">
        <v>38</v>
      </c>
      <c r="D8" s="37">
        <f ca="1">TODAY()+200</f>
        <v>46228</v>
      </c>
      <c r="E8" s="37">
        <f ca="1">TODAY()+230</f>
        <v>46258</v>
      </c>
      <c r="F8" s="37">
        <f ca="1">TODAY()+230</f>
        <v>46258</v>
      </c>
      <c r="G8" s="37">
        <f ca="1">TODAY()+230</f>
        <v>46258</v>
      </c>
      <c r="H8" s="25">
        <v>150</v>
      </c>
      <c r="I8" s="25">
        <v>145</v>
      </c>
      <c r="J8" s="25">
        <f ca="1">DAYS360(Details[[#This Row],[INIZIO PREVISTO]],Details[[#This Row],[ARRIVO STAMMATO]],FALSE)</f>
        <v>29</v>
      </c>
      <c r="K8" s="25">
        <f ca="1">DAYS360(Details[[#This Row],[INIZIO EFFETTIVO]],Details[[#This Row],[ARRIVO ATTUALE]],FALSE)</f>
        <v>0</v>
      </c>
      <c r="L8" s="26" t="e">
        <f>INDEX(Parameters[],MATCH(Details[[#This Row],[TIPO DI PROGETTO]],Parameters[TIPO DI PROGETTO],0),MATCH(Details[[#Headers],[GENERAL PARTNER]],Parameters[#Headers],0))*INDEX('PARAMETRI DEL PROGETTO'!$B$11:$H$11,1,MATCH(Details[[#Headers],[GENERAL PARTNER]],Parameters[#Headers],0))*Details[[#This Row],[LAVORO STORATO]]</f>
        <v>#N/A</v>
      </c>
      <c r="M8" s="26" t="e">
        <f>INDEX(Parameters[],MATCH(Details[[#This Row],[TIPO DI PROGETTO]],Parameters[TIPO DI PROGETTO],0),MATCH(Details[[#Headers],[BUSINESS LAWYER]],Parameters[#Headers],0))*INDEX('PARAMETRI DEL PROGETTO'!$B$11:$H$11,1,MATCH(Details[[#Headers],[BUSINESS LAWYER]],Parameters[#Headers],0))*Details[[#This Row],[LAVORO STORATO]]</f>
        <v>#N/A</v>
      </c>
      <c r="N8" s="26" t="e">
        <f>INDEX(Parameters[],MATCH(Details[[#This Row],[TIPO DI PROGETTO]],Parameters[TIPO DI PROGETTO],0),MATCH(Details[[#Headers],[DEFENSE LITIGATOR]],Parameters[#Headers],0))*INDEX('PARAMETRI DEL PROGETTO'!$B$11:$H$11,1,MATCH(Details[[#Headers],[DEFENSE LITIGATOR]],Parameters[#Headers],0))*Details[[#This Row],[LAVORO STORATO]]</f>
        <v>#N/A</v>
      </c>
      <c r="O8" s="26" t="e">
        <f>INDEX(Parameters[],MATCH(Details[[#This Row],[TIPO DI PROGETTO]],Parameters[TIPO DI PROGETTO],0),MATCH(Details[[#Headers],[INTELLECTUAL PROPERTY LAWYER]],Parameters[#Headers],0))*INDEX('PARAMETRI DEL PROGETTO'!$B$11:$H$11,1,MATCH(Details[[#Headers],[INTELLECTUAL PROPERTY LAWYER]],Parameters[#Headers],0))*Details[[#This Row],[LAVORO STORATO]]</f>
        <v>#N/A</v>
      </c>
      <c r="P8" s="26" t="e">
        <f>INDEX(Parameters[],MATCH(Details[[#This Row],[TIPO DI PROGETTO]],Parameters[TIPO DI PROGETTO],0),MATCH(Details[[#Headers],[BANKRUPTCY LAWYER]],Parameters[#Headers],0))*INDEX('PARAMETRI DEL PROGETTO'!$B$11:$H$11,1,MATCH(Details[[#Headers],[BANKRUPTCY LAWYER]],Parameters[#Headers],0))*Details[[#This Row],[LAVORO STORATO]]</f>
        <v>#N/A</v>
      </c>
      <c r="Q8" s="26" t="e">
        <f>INDEX(Parameters[],MATCH(Details[[#This Row],[TIPO DI PROGETTO]],Parameters[TIPO DI PROGETTO],0),MATCH(Details[[#Headers],[ADMIN STAFF]],Parameters[#Headers],0))*INDEX('PARAMETRI DEL PROGETTO'!$B$11:$H$11,1,MATCH(Details[[#Headers],[ADMIN STAFF]],Parameters[#Headers],0))*Details[[#This Row],[LAVORO STORATO]]</f>
        <v>#N/A</v>
      </c>
      <c r="R8" s="26" t="e">
        <f>INDEX(Parameters[],MATCH(Details[[#This Row],[TIPO DI PROGETTO]],Parameters[TIPO DI PROGETTO],0),MATCH(Details[[#Headers],[GENERAL PARTNER]],Parameters[#Headers],0))*INDEX('PARAMETRI DEL PROGETTO'!$B$11:$H$11,1,MATCH(Details[[#Headers],[GENERAL PARTNER]],Parameters[#Headers],0))*Details[[#This Row],[LAVORO REALE]]</f>
        <v>#N/A</v>
      </c>
      <c r="S8" s="26" t="e">
        <f>INDEX(Parameters[],MATCH(Details[[#This Row],[TIPO DI PROGETTO]],Parameters[TIPO DI PROGETTO],0),MATCH(Details[[#Headers],[BUSINESS LAWYER]],Parameters[#Headers],0))*INDEX('PARAMETRI DEL PROGETTO'!$B$11:$H$11,1,MATCH(Details[[#Headers],[BUSINESS LAWYER]],Parameters[#Headers],0))*Details[[#This Row],[LAVORO REALE]]</f>
        <v>#N/A</v>
      </c>
      <c r="T8" s="26" t="e">
        <f>INDEX(Parameters[],MATCH(Details[[#This Row],[TIPO DI PROGETTO]],Parameters[TIPO DI PROGETTO],0),MATCH(Details[[#Headers],[DEFENSE LITIGATOR]],Parameters[#Headers],0))*INDEX('PARAMETRI DEL PROGETTO'!$B$11:$H$11,1,MATCH(Details[[#Headers],[DEFENSE LITIGATOR]],Parameters[#Headers],0))*Details[[#This Row],[LAVORO REALE]]</f>
        <v>#N/A</v>
      </c>
      <c r="U8" s="26" t="e">
        <f>INDEX(Parameters[],MATCH(Details[[#This Row],[TIPO DI PROGETTO]],Parameters[TIPO DI PROGETTO],0),MATCH(Details[[#Headers],[INTELLECTUAL PROPERTY LAWYER]],Parameters[#Headers],0))*INDEX('PARAMETRI DEL PROGETTO'!$B$11:$H$11,1,MATCH(Details[[#Headers],[INTELLECTUAL PROPERTY LAWYER]],Parameters[#Headers],0))*Details[[#This Row],[LAVORO REALE]]</f>
        <v>#N/A</v>
      </c>
      <c r="V8" s="26" t="e">
        <f>INDEX(Parameters[],MATCH(Details[[#This Row],[TIPO DI PROGETTO]],Parameters[TIPO DI PROGETTO],0),MATCH(Details[[#Headers],[BANKRUPTCY LAWYER]],Parameters[#Headers],0))*INDEX('PARAMETRI DEL PROGETTO'!$B$11:$H$11,1,MATCH(Details[[#Headers],[BANKRUPTCY LAWYER]],Parameters[#Headers],0))*Details[[#This Row],[LAVORO REALE]]</f>
        <v>#N/A</v>
      </c>
      <c r="W8" s="26" t="e">
        <f>INDEX(Parameters[],MATCH(Details[[#This Row],[TIPO DI PROGETTO]],Parameters[TIPO DI PROGETTO],0),MATCH(Details[[#Headers],[ADMIN STAFF]],Parameters[#Headers],0))*INDEX('PARAMETRI DEL PROGETTO'!$B$11:$H$11,1,MATCH(Details[[#Headers],[ADMIN STAFF]],Parameters[#Headers],0))*Details[[#This Row],[LAVORO REALE]]</f>
        <v>#N/A</v>
      </c>
      <c r="Y8" s="31"/>
      <c r="Z8" s="31"/>
      <c r="AA8" s="31"/>
      <c r="AB8" s="31"/>
      <c r="AC8" s="31"/>
    </row>
    <row r="9" spans="1:29" s="27" customFormat="1" ht="34.799999999999997" customHeight="1" x14ac:dyDescent="0.25">
      <c r="A9" s="24"/>
      <c r="B9" s="25" t="s">
        <v>61</v>
      </c>
      <c r="C9" s="25" t="s">
        <v>39</v>
      </c>
      <c r="D9" s="37">
        <f ca="1">TODAY()+220</f>
        <v>46248</v>
      </c>
      <c r="E9" s="37">
        <f ca="1">TODAY()+250</f>
        <v>46278</v>
      </c>
      <c r="F9" s="37">
        <f ca="1">TODAY()+230</f>
        <v>46258</v>
      </c>
      <c r="G9" s="37">
        <f ca="1">TODAY()+259</f>
        <v>46287</v>
      </c>
      <c r="H9" s="25">
        <v>250</v>
      </c>
      <c r="I9" s="25">
        <v>255</v>
      </c>
      <c r="J9" s="25">
        <f ca="1">DAYS360(Details[[#This Row],[INIZIO PREVISTO]],Details[[#This Row],[ARRIVO STAMMATO]],FALSE)</f>
        <v>29</v>
      </c>
      <c r="K9" s="25">
        <f ca="1">DAYS360(Details[[#This Row],[INIZIO EFFETTIVO]],Details[[#This Row],[ARRIVO ATTUALE]],FALSE)</f>
        <v>28</v>
      </c>
      <c r="L9" s="26" t="e">
        <f>INDEX(Parameters[],MATCH(Details[[#This Row],[TIPO DI PROGETTO]],Parameters[TIPO DI PROGETTO],0),MATCH(Details[[#Headers],[GENERAL PARTNER]],Parameters[#Headers],0))*INDEX('PARAMETRI DEL PROGETTO'!$B$11:$H$11,1,MATCH(Details[[#Headers],[GENERAL PARTNER]],Parameters[#Headers],0))*Details[[#This Row],[LAVORO STORATO]]</f>
        <v>#N/A</v>
      </c>
      <c r="M9" s="26" t="e">
        <f>INDEX(Parameters[],MATCH(Details[[#This Row],[TIPO DI PROGETTO]],Parameters[TIPO DI PROGETTO],0),MATCH(Details[[#Headers],[BUSINESS LAWYER]],Parameters[#Headers],0))*INDEX('PARAMETRI DEL PROGETTO'!$B$11:$H$11,1,MATCH(Details[[#Headers],[BUSINESS LAWYER]],Parameters[#Headers],0))*Details[[#This Row],[LAVORO STORATO]]</f>
        <v>#N/A</v>
      </c>
      <c r="N9" s="26" t="e">
        <f>INDEX(Parameters[],MATCH(Details[[#This Row],[TIPO DI PROGETTO]],Parameters[TIPO DI PROGETTO],0),MATCH(Details[[#Headers],[DEFENSE LITIGATOR]],Parameters[#Headers],0))*INDEX('PARAMETRI DEL PROGETTO'!$B$11:$H$11,1,MATCH(Details[[#Headers],[DEFENSE LITIGATOR]],Parameters[#Headers],0))*Details[[#This Row],[LAVORO STORATO]]</f>
        <v>#N/A</v>
      </c>
      <c r="O9" s="26" t="e">
        <f>INDEX(Parameters[],MATCH(Details[[#This Row],[TIPO DI PROGETTO]],Parameters[TIPO DI PROGETTO],0),MATCH(Details[[#Headers],[INTELLECTUAL PROPERTY LAWYER]],Parameters[#Headers],0))*INDEX('PARAMETRI DEL PROGETTO'!$B$11:$H$11,1,MATCH(Details[[#Headers],[INTELLECTUAL PROPERTY LAWYER]],Parameters[#Headers],0))*Details[[#This Row],[LAVORO STORATO]]</f>
        <v>#N/A</v>
      </c>
      <c r="P9" s="26" t="e">
        <f>INDEX(Parameters[],MATCH(Details[[#This Row],[TIPO DI PROGETTO]],Parameters[TIPO DI PROGETTO],0),MATCH(Details[[#Headers],[BANKRUPTCY LAWYER]],Parameters[#Headers],0))*INDEX('PARAMETRI DEL PROGETTO'!$B$11:$H$11,1,MATCH(Details[[#Headers],[BANKRUPTCY LAWYER]],Parameters[#Headers],0))*Details[[#This Row],[LAVORO STORATO]]</f>
        <v>#N/A</v>
      </c>
      <c r="Q9" s="26" t="e">
        <f>INDEX(Parameters[],MATCH(Details[[#This Row],[TIPO DI PROGETTO]],Parameters[TIPO DI PROGETTO],0),MATCH(Details[[#Headers],[ADMIN STAFF]],Parameters[#Headers],0))*INDEX('PARAMETRI DEL PROGETTO'!$B$11:$H$11,1,MATCH(Details[[#Headers],[ADMIN STAFF]],Parameters[#Headers],0))*Details[[#This Row],[LAVORO STORATO]]</f>
        <v>#N/A</v>
      </c>
      <c r="R9" s="26" t="e">
        <f>INDEX(Parameters[],MATCH(Details[[#This Row],[TIPO DI PROGETTO]],Parameters[TIPO DI PROGETTO],0),MATCH(Details[[#Headers],[GENERAL PARTNER]],Parameters[#Headers],0))*INDEX('PARAMETRI DEL PROGETTO'!$B$11:$H$11,1,MATCH(Details[[#Headers],[GENERAL PARTNER]],Parameters[#Headers],0))*Details[[#This Row],[LAVORO REALE]]</f>
        <v>#N/A</v>
      </c>
      <c r="S9" s="26" t="e">
        <f>INDEX(Parameters[],MATCH(Details[[#This Row],[TIPO DI PROGETTO]],Parameters[TIPO DI PROGETTO],0),MATCH(Details[[#Headers],[BUSINESS LAWYER]],Parameters[#Headers],0))*INDEX('PARAMETRI DEL PROGETTO'!$B$11:$H$11,1,MATCH(Details[[#Headers],[BUSINESS LAWYER]],Parameters[#Headers],0))*Details[[#This Row],[LAVORO REALE]]</f>
        <v>#N/A</v>
      </c>
      <c r="T9" s="26" t="e">
        <f>INDEX(Parameters[],MATCH(Details[[#This Row],[TIPO DI PROGETTO]],Parameters[TIPO DI PROGETTO],0),MATCH(Details[[#Headers],[DEFENSE LITIGATOR]],Parameters[#Headers],0))*INDEX('PARAMETRI DEL PROGETTO'!$B$11:$H$11,1,MATCH(Details[[#Headers],[DEFENSE LITIGATOR]],Parameters[#Headers],0))*Details[[#This Row],[LAVORO REALE]]</f>
        <v>#N/A</v>
      </c>
      <c r="U9" s="26" t="e">
        <f>INDEX(Parameters[],MATCH(Details[[#This Row],[TIPO DI PROGETTO]],Parameters[TIPO DI PROGETTO],0),MATCH(Details[[#Headers],[INTELLECTUAL PROPERTY LAWYER]],Parameters[#Headers],0))*INDEX('PARAMETRI DEL PROGETTO'!$B$11:$H$11,1,MATCH(Details[[#Headers],[INTELLECTUAL PROPERTY LAWYER]],Parameters[#Headers],0))*Details[[#This Row],[LAVORO REALE]]</f>
        <v>#N/A</v>
      </c>
      <c r="V9" s="26" t="e">
        <f>INDEX(Parameters[],MATCH(Details[[#This Row],[TIPO DI PROGETTO]],Parameters[TIPO DI PROGETTO],0),MATCH(Details[[#Headers],[BANKRUPTCY LAWYER]],Parameters[#Headers],0))*INDEX('PARAMETRI DEL PROGETTO'!$B$11:$H$11,1,MATCH(Details[[#Headers],[BANKRUPTCY LAWYER]],Parameters[#Headers],0))*Details[[#This Row],[LAVORO REALE]]</f>
        <v>#N/A</v>
      </c>
      <c r="W9" s="26" t="e">
        <f>INDEX(Parameters[],MATCH(Details[[#This Row],[TIPO DI PROGETTO]],Parameters[TIPO DI PROGETTO],0),MATCH(Details[[#Headers],[ADMIN STAFF]],Parameters[#Headers],0))*INDEX('PARAMETRI DEL PROGETTO'!$B$11:$H$11,1,MATCH(Details[[#Headers],[ADMIN STAFF]],Parameters[#Headers],0))*Details[[#This Row],[LAVORO REALE]]</f>
        <v>#N/A</v>
      </c>
      <c r="Y9" s="31"/>
      <c r="Z9" s="31"/>
      <c r="AA9" s="31"/>
      <c r="AB9" s="31"/>
      <c r="AC9" s="31"/>
    </row>
    <row r="10" spans="1:29" s="27" customFormat="1" ht="34.799999999999997" customHeight="1" x14ac:dyDescent="0.25">
      <c r="A10" s="24"/>
      <c r="B10" s="27" t="s">
        <v>48</v>
      </c>
      <c r="H10" s="27">
        <f>SUBTOTAL(109,Details[LAVORO STORATO])</f>
        <v>1500</v>
      </c>
      <c r="I10" s="27">
        <f>SUBTOTAL(109,Details[LAVORO REALE])</f>
        <v>1510</v>
      </c>
      <c r="J10" s="27">
        <f ca="1">SUBTOTAL(109,Details[DURATA STMATA])</f>
        <v>190</v>
      </c>
      <c r="K10" s="27">
        <f ca="1">SUBTOTAL(109,Details[DURATA EFFETTIVA])</f>
        <v>175</v>
      </c>
    </row>
  </sheetData>
  <mergeCells count="1">
    <mergeCell ref="Y2:AC9"/>
  </mergeCells>
  <dataValidations count="1">
    <dataValidation type="list" allowBlank="1" showInputMessage="1" showErrorMessage="1" sqref="C5:C9" xr:uid="{00000000-0002-0000-0200-000000000000}">
      <formula1>ProjectType</formula1>
    </dataValidation>
  </dataValidations>
  <printOptions horizontalCentered="1"/>
  <pageMargins left="0.4" right="0.4" top="0.4" bottom="0.4" header="0.3" footer="0.3"/>
  <pageSetup scale="95" fitToHeight="0" orientation="landscape" horizontalDpi="4294967293" verticalDpi="0" r:id="rId1"/>
  <headerFooter differentFirst="1">
    <oddFooter>Page &amp;P of &amp;N</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7"/>
    <pageSetUpPr fitToPage="1"/>
  </sheetPr>
  <dimension ref="A1:T28"/>
  <sheetViews>
    <sheetView showGridLines="0" workbookViewId="0">
      <selection activeCell="N37" sqref="N37"/>
    </sheetView>
  </sheetViews>
  <sheetFormatPr baseColWidth="10" defaultColWidth="9.109375" defaultRowHeight="13.8" x14ac:dyDescent="0.25"/>
  <cols>
    <col min="1" max="1" width="1.88671875" style="10" customWidth="1"/>
    <col min="2" max="2" width="25.109375" style="1" customWidth="1"/>
    <col min="3" max="4" width="13.33203125" style="1" customWidth="1"/>
    <col min="5" max="5" width="15" style="1" customWidth="1"/>
    <col min="6" max="6" width="17.21875" style="1" customWidth="1"/>
    <col min="7" max="7" width="14.44140625" style="1" customWidth="1"/>
    <col min="8" max="8" width="18.88671875" style="1" customWidth="1"/>
    <col min="9" max="10" width="11.33203125" style="1" bestFit="1" customWidth="1"/>
    <col min="11" max="11" width="12.44140625" style="1" bestFit="1" customWidth="1"/>
    <col min="12" max="12" width="12.88671875" style="1" bestFit="1" customWidth="1"/>
    <col min="13" max="13" width="13.21875" style="1" bestFit="1" customWidth="1"/>
    <col min="14" max="14" width="11.33203125" style="1" bestFit="1" customWidth="1"/>
    <col min="15" max="15" width="2.6640625" style="1" customWidth="1"/>
    <col min="16" max="16384" width="9.109375" style="1"/>
  </cols>
  <sheetData>
    <row r="1" spans="1:20" ht="35.4" customHeight="1" x14ac:dyDescent="0.25">
      <c r="A1" s="10" t="s">
        <v>23</v>
      </c>
      <c r="B1" s="22" t="str">
        <f>'PARAMETRI DEL PROGETTO'!B1</f>
        <v>Nome dell'azienda</v>
      </c>
      <c r="C1" s="22"/>
      <c r="D1" s="22"/>
      <c r="E1" s="22"/>
      <c r="F1" s="22"/>
      <c r="G1" s="22"/>
      <c r="H1" s="22"/>
      <c r="I1" s="22"/>
      <c r="J1" s="22"/>
      <c r="K1" s="22"/>
      <c r="L1" s="22"/>
      <c r="M1" s="22"/>
      <c r="N1" s="22"/>
    </row>
    <row r="2" spans="1:20" ht="20.399999999999999" x14ac:dyDescent="0.35">
      <c r="A2" s="10" t="s">
        <v>19</v>
      </c>
      <c r="B2" s="2" t="str">
        <f>'PARAMETRI DEL PROGETTO'!B2</f>
        <v>Pianificazione di progetti per studi legali</v>
      </c>
      <c r="C2" s="2"/>
      <c r="D2" s="2"/>
      <c r="E2" s="2"/>
      <c r="F2" s="2"/>
      <c r="G2" s="2"/>
      <c r="H2" s="2"/>
      <c r="I2" s="2"/>
      <c r="J2" s="2"/>
      <c r="K2" s="2"/>
    </row>
    <row r="3" spans="1:20" ht="15" x14ac:dyDescent="0.25">
      <c r="B3" s="3"/>
      <c r="C3" s="3"/>
      <c r="D3" s="3"/>
      <c r="E3" s="3"/>
      <c r="F3" s="3"/>
      <c r="G3" s="3"/>
      <c r="H3" s="3"/>
      <c r="I3" s="3"/>
      <c r="J3" s="3"/>
      <c r="K3" s="3"/>
    </row>
    <row r="4" spans="1:20" ht="21.6" customHeight="1" x14ac:dyDescent="0.25">
      <c r="A4" s="10" t="s">
        <v>30</v>
      </c>
      <c r="C4" s="32" t="s">
        <v>70</v>
      </c>
      <c r="D4" s="33"/>
      <c r="E4" s="33"/>
      <c r="F4" s="33"/>
      <c r="G4" s="33"/>
      <c r="H4" s="34"/>
      <c r="I4" s="32" t="s">
        <v>71</v>
      </c>
      <c r="J4" s="33"/>
      <c r="K4" s="33"/>
      <c r="L4" s="33"/>
      <c r="M4" s="33"/>
      <c r="N4" s="34"/>
      <c r="P4" s="35" t="s">
        <v>31</v>
      </c>
      <c r="Q4" s="36"/>
      <c r="R4" s="36"/>
      <c r="S4" s="36"/>
      <c r="T4" s="36"/>
    </row>
    <row r="5" spans="1:20" s="9" customFormat="1" ht="26.4" x14ac:dyDescent="0.25">
      <c r="A5" s="18" t="s">
        <v>24</v>
      </c>
      <c r="B5" s="21" t="s">
        <v>56</v>
      </c>
      <c r="C5" s="8" t="s">
        <v>42</v>
      </c>
      <c r="D5" s="8" t="s">
        <v>53</v>
      </c>
      <c r="E5" s="8" t="s">
        <v>44</v>
      </c>
      <c r="F5" s="8" t="s">
        <v>73</v>
      </c>
      <c r="G5" s="8" t="s">
        <v>55</v>
      </c>
      <c r="H5" s="8" t="s">
        <v>47</v>
      </c>
      <c r="I5" s="8" t="s">
        <v>11</v>
      </c>
      <c r="J5" s="8" t="s">
        <v>15</v>
      </c>
      <c r="K5" s="8" t="s">
        <v>12</v>
      </c>
      <c r="L5" s="8" t="s">
        <v>16</v>
      </c>
      <c r="M5" s="8" t="s">
        <v>13</v>
      </c>
      <c r="N5" s="8" t="s">
        <v>17</v>
      </c>
      <c r="P5" s="36"/>
      <c r="Q5" s="36"/>
      <c r="R5" s="36"/>
      <c r="S5" s="36"/>
      <c r="T5" s="36"/>
    </row>
    <row r="6" spans="1:20" ht="36.6" customHeight="1" x14ac:dyDescent="0.25">
      <c r="B6" t="s">
        <v>57</v>
      </c>
      <c r="C6" s="38">
        <v>7000</v>
      </c>
      <c r="D6" s="38">
        <v>20000</v>
      </c>
      <c r="E6" s="38">
        <v>0</v>
      </c>
      <c r="F6" s="38">
        <v>0</v>
      </c>
      <c r="G6" s="38">
        <v>0</v>
      </c>
      <c r="H6" s="38">
        <v>12500</v>
      </c>
      <c r="I6" s="38">
        <v>7700</v>
      </c>
      <c r="J6" s="38">
        <v>22000</v>
      </c>
      <c r="K6" s="38">
        <v>0</v>
      </c>
      <c r="L6" s="38">
        <v>0</v>
      </c>
      <c r="M6" s="38">
        <v>0</v>
      </c>
      <c r="N6" s="38">
        <v>13750</v>
      </c>
      <c r="P6" s="36"/>
      <c r="Q6" s="36"/>
      <c r="R6" s="36"/>
      <c r="S6" s="36"/>
      <c r="T6" s="36"/>
    </row>
    <row r="7" spans="1:20" ht="36.6" customHeight="1" x14ac:dyDescent="0.25">
      <c r="B7" t="s">
        <v>58</v>
      </c>
      <c r="C7" s="38">
        <v>14000</v>
      </c>
      <c r="D7" s="38">
        <v>40000</v>
      </c>
      <c r="E7" s="38">
        <v>0</v>
      </c>
      <c r="F7" s="38">
        <v>11000</v>
      </c>
      <c r="G7" s="38">
        <v>0</v>
      </c>
      <c r="H7" s="38">
        <v>20000</v>
      </c>
      <c r="I7" s="38">
        <v>13650</v>
      </c>
      <c r="J7" s="38">
        <v>39000</v>
      </c>
      <c r="K7" s="38">
        <v>0</v>
      </c>
      <c r="L7" s="38">
        <v>0</v>
      </c>
      <c r="M7" s="38">
        <v>10725</v>
      </c>
      <c r="N7" s="38">
        <v>19500</v>
      </c>
      <c r="P7" s="36"/>
      <c r="Q7" s="36"/>
      <c r="R7" s="36"/>
      <c r="S7" s="36"/>
      <c r="T7" s="36"/>
    </row>
    <row r="8" spans="1:20" ht="36.6" customHeight="1" x14ac:dyDescent="0.25">
      <c r="B8" t="s">
        <v>59</v>
      </c>
      <c r="C8" s="38">
        <v>35000</v>
      </c>
      <c r="D8" s="38">
        <v>0</v>
      </c>
      <c r="E8" s="38">
        <v>75000</v>
      </c>
      <c r="F8" s="38">
        <v>0</v>
      </c>
      <c r="G8" s="38">
        <v>0</v>
      </c>
      <c r="H8" s="38">
        <v>18750</v>
      </c>
      <c r="I8" s="38">
        <v>35000</v>
      </c>
      <c r="J8" s="38">
        <v>0</v>
      </c>
      <c r="K8" s="38">
        <v>75000</v>
      </c>
      <c r="L8" s="38">
        <v>0</v>
      </c>
      <c r="M8" s="38">
        <v>0</v>
      </c>
      <c r="N8" s="38">
        <v>18750</v>
      </c>
      <c r="P8" s="36"/>
      <c r="Q8" s="36"/>
      <c r="R8" s="36"/>
      <c r="S8" s="36"/>
      <c r="T8" s="36"/>
    </row>
    <row r="9" spans="1:20" ht="36.6" customHeight="1" x14ac:dyDescent="0.25">
      <c r="B9" t="s">
        <v>60</v>
      </c>
      <c r="C9" s="38">
        <v>5250</v>
      </c>
      <c r="D9" s="38">
        <v>0</v>
      </c>
      <c r="E9" s="38">
        <v>0</v>
      </c>
      <c r="F9" s="38">
        <v>24750</v>
      </c>
      <c r="G9" s="38">
        <v>0</v>
      </c>
      <c r="H9" s="38">
        <v>5625</v>
      </c>
      <c r="I9" s="38">
        <v>5075</v>
      </c>
      <c r="J9" s="38">
        <v>0</v>
      </c>
      <c r="K9" s="38">
        <v>0</v>
      </c>
      <c r="L9" s="38">
        <v>0</v>
      </c>
      <c r="M9" s="38">
        <v>23925</v>
      </c>
      <c r="N9" s="38">
        <v>5437.5</v>
      </c>
      <c r="P9" s="36"/>
      <c r="Q9" s="36"/>
      <c r="R9" s="36"/>
      <c r="S9" s="36"/>
      <c r="T9" s="36"/>
    </row>
    <row r="10" spans="1:20" ht="36.6" customHeight="1" x14ac:dyDescent="0.25">
      <c r="B10" t="s">
        <v>61</v>
      </c>
      <c r="C10" s="38">
        <v>17500</v>
      </c>
      <c r="D10" s="38">
        <v>6250</v>
      </c>
      <c r="E10" s="38">
        <v>30000</v>
      </c>
      <c r="F10" s="38">
        <v>0</v>
      </c>
      <c r="G10" s="38">
        <v>0</v>
      </c>
      <c r="H10" s="38">
        <v>9375</v>
      </c>
      <c r="I10" s="38">
        <v>17850</v>
      </c>
      <c r="J10" s="38">
        <v>6375</v>
      </c>
      <c r="K10" s="38">
        <v>30600</v>
      </c>
      <c r="L10" s="38">
        <v>0</v>
      </c>
      <c r="M10" s="38">
        <v>0</v>
      </c>
      <c r="N10" s="38">
        <v>9562.5</v>
      </c>
      <c r="P10" s="36"/>
      <c r="Q10" s="36"/>
      <c r="R10" s="36"/>
      <c r="S10" s="36"/>
      <c r="T10" s="36"/>
    </row>
    <row r="11" spans="1:20" ht="36.6" customHeight="1" x14ac:dyDescent="0.25">
      <c r="B11" t="s">
        <v>72</v>
      </c>
      <c r="C11" s="38">
        <v>78750</v>
      </c>
      <c r="D11" s="38">
        <v>66250</v>
      </c>
      <c r="E11" s="38">
        <v>105000</v>
      </c>
      <c r="F11" s="38">
        <v>35750</v>
      </c>
      <c r="G11" s="38">
        <v>0</v>
      </c>
      <c r="H11" s="38">
        <v>66250</v>
      </c>
      <c r="I11" s="38">
        <v>79275</v>
      </c>
      <c r="J11" s="38">
        <v>67375</v>
      </c>
      <c r="K11" s="38">
        <v>105600</v>
      </c>
      <c r="L11" s="38">
        <v>0</v>
      </c>
      <c r="M11" s="38">
        <v>34650</v>
      </c>
      <c r="N11" s="38">
        <v>67000</v>
      </c>
      <c r="P11" s="36"/>
      <c r="Q11" s="36"/>
      <c r="R11" s="36"/>
      <c r="S11" s="36"/>
      <c r="T11" s="36"/>
    </row>
    <row r="12" spans="1:20" x14ac:dyDescent="0.25">
      <c r="B12"/>
      <c r="C12"/>
      <c r="D12"/>
      <c r="E12"/>
      <c r="F12"/>
      <c r="G12"/>
      <c r="H12"/>
      <c r="I12"/>
      <c r="J12"/>
      <c r="K12"/>
      <c r="L12"/>
      <c r="M12"/>
      <c r="N12"/>
      <c r="P12" s="36"/>
      <c r="Q12" s="36"/>
      <c r="R12" s="36"/>
      <c r="S12" s="36"/>
      <c r="T12" s="36"/>
    </row>
    <row r="13" spans="1:20" x14ac:dyDescent="0.25">
      <c r="B13"/>
      <c r="C13"/>
      <c r="D13"/>
      <c r="E13"/>
      <c r="F13"/>
      <c r="G13"/>
      <c r="H13"/>
      <c r="I13"/>
      <c r="J13"/>
      <c r="K13"/>
      <c r="L13"/>
      <c r="M13"/>
      <c r="N13"/>
      <c r="P13" s="36"/>
      <c r="Q13" s="36"/>
      <c r="R13" s="36"/>
      <c r="S13" s="36"/>
      <c r="T13" s="36"/>
    </row>
    <row r="14" spans="1:20" x14ac:dyDescent="0.25">
      <c r="B14"/>
      <c r="C14"/>
      <c r="D14"/>
      <c r="E14"/>
      <c r="F14"/>
      <c r="G14"/>
      <c r="H14"/>
      <c r="I14"/>
      <c r="J14"/>
      <c r="K14"/>
      <c r="L14"/>
      <c r="M14"/>
      <c r="N14"/>
      <c r="P14" s="36"/>
      <c r="Q14" s="36"/>
      <c r="R14" s="36"/>
      <c r="S14" s="36"/>
      <c r="T14" s="36"/>
    </row>
    <row r="15" spans="1:20" x14ac:dyDescent="0.25">
      <c r="B15"/>
      <c r="C15"/>
      <c r="D15"/>
      <c r="E15"/>
      <c r="F15"/>
      <c r="G15"/>
      <c r="H15"/>
      <c r="I15"/>
      <c r="J15"/>
      <c r="K15"/>
      <c r="L15"/>
      <c r="M15"/>
      <c r="N15"/>
      <c r="P15" s="36"/>
      <c r="Q15" s="36"/>
      <c r="R15" s="36"/>
      <c r="S15" s="36"/>
      <c r="T15" s="36"/>
    </row>
    <row r="16" spans="1:20" x14ac:dyDescent="0.25">
      <c r="B16"/>
      <c r="C16"/>
      <c r="D16"/>
      <c r="E16"/>
      <c r="F16"/>
      <c r="G16"/>
      <c r="H16"/>
      <c r="I16"/>
      <c r="J16"/>
      <c r="K16"/>
      <c r="L16"/>
      <c r="M16"/>
      <c r="N16"/>
    </row>
    <row r="17" spans="2:14" x14ac:dyDescent="0.25">
      <c r="B17"/>
      <c r="C17"/>
      <c r="D17"/>
      <c r="E17"/>
      <c r="F17"/>
      <c r="G17"/>
      <c r="H17"/>
      <c r="I17"/>
      <c r="J17"/>
      <c r="K17"/>
      <c r="L17"/>
      <c r="M17"/>
      <c r="N17"/>
    </row>
    <row r="18" spans="2:14" x14ac:dyDescent="0.25">
      <c r="B18"/>
      <c r="C18"/>
      <c r="D18"/>
      <c r="E18"/>
      <c r="F18"/>
      <c r="G18"/>
      <c r="H18"/>
      <c r="I18"/>
      <c r="J18"/>
      <c r="K18"/>
      <c r="L18"/>
      <c r="M18"/>
      <c r="N18"/>
    </row>
    <row r="19" spans="2:14" x14ac:dyDescent="0.25">
      <c r="B19"/>
      <c r="C19"/>
      <c r="D19"/>
      <c r="E19"/>
      <c r="F19"/>
      <c r="G19"/>
      <c r="H19"/>
      <c r="I19"/>
      <c r="J19"/>
      <c r="K19"/>
      <c r="L19"/>
      <c r="M19"/>
      <c r="N19"/>
    </row>
    <row r="20" spans="2:14" x14ac:dyDescent="0.25">
      <c r="B20"/>
      <c r="C20"/>
      <c r="D20"/>
      <c r="E20"/>
      <c r="F20"/>
      <c r="G20"/>
      <c r="H20"/>
      <c r="I20"/>
      <c r="J20"/>
      <c r="K20"/>
      <c r="L20"/>
      <c r="M20"/>
      <c r="N20"/>
    </row>
    <row r="21" spans="2:14" x14ac:dyDescent="0.25">
      <c r="B21"/>
      <c r="C21"/>
      <c r="D21"/>
      <c r="E21"/>
      <c r="F21"/>
      <c r="G21"/>
      <c r="H21"/>
      <c r="I21"/>
      <c r="J21"/>
      <c r="K21"/>
      <c r="L21"/>
      <c r="M21"/>
      <c r="N21"/>
    </row>
    <row r="22" spans="2:14" x14ac:dyDescent="0.25">
      <c r="B22"/>
      <c r="C22"/>
      <c r="D22"/>
      <c r="E22"/>
      <c r="F22"/>
      <c r="G22"/>
      <c r="H22"/>
      <c r="I22"/>
      <c r="J22"/>
      <c r="K22"/>
      <c r="L22"/>
      <c r="M22"/>
      <c r="N22"/>
    </row>
    <row r="23" spans="2:14" x14ac:dyDescent="0.25">
      <c r="B23"/>
      <c r="C23"/>
      <c r="D23"/>
      <c r="E23"/>
      <c r="F23"/>
      <c r="G23"/>
      <c r="H23"/>
      <c r="I23"/>
      <c r="J23"/>
      <c r="K23"/>
      <c r="L23"/>
      <c r="M23"/>
      <c r="N23"/>
    </row>
    <row r="24" spans="2:14" x14ac:dyDescent="0.25">
      <c r="B24"/>
      <c r="C24"/>
      <c r="D24"/>
      <c r="E24"/>
      <c r="F24"/>
      <c r="G24"/>
      <c r="H24"/>
      <c r="I24"/>
      <c r="J24"/>
      <c r="K24"/>
      <c r="L24"/>
      <c r="M24"/>
      <c r="N24"/>
    </row>
    <row r="25" spans="2:14" x14ac:dyDescent="0.25">
      <c r="B25"/>
      <c r="C25"/>
      <c r="D25"/>
      <c r="E25"/>
      <c r="F25"/>
      <c r="G25"/>
      <c r="H25"/>
      <c r="I25"/>
      <c r="J25"/>
      <c r="K25"/>
      <c r="L25"/>
      <c r="M25"/>
      <c r="N25"/>
    </row>
    <row r="26" spans="2:14" x14ac:dyDescent="0.25">
      <c r="B26"/>
      <c r="C26"/>
      <c r="D26"/>
      <c r="E26"/>
      <c r="F26"/>
      <c r="G26"/>
      <c r="H26"/>
      <c r="I26"/>
      <c r="J26"/>
      <c r="K26"/>
      <c r="L26"/>
      <c r="M26"/>
      <c r="N26"/>
    </row>
    <row r="27" spans="2:14" x14ac:dyDescent="0.25">
      <c r="B27"/>
      <c r="C27"/>
      <c r="D27"/>
      <c r="E27"/>
      <c r="F27"/>
      <c r="G27"/>
      <c r="H27"/>
      <c r="I27"/>
      <c r="J27"/>
      <c r="K27"/>
      <c r="L27"/>
      <c r="M27"/>
      <c r="N27"/>
    </row>
    <row r="28" spans="2:14" x14ac:dyDescent="0.25">
      <c r="B28"/>
      <c r="C28"/>
      <c r="D28"/>
      <c r="E28"/>
      <c r="F28"/>
      <c r="G28"/>
      <c r="H28"/>
      <c r="I28"/>
      <c r="J28"/>
      <c r="K28"/>
      <c r="L28"/>
      <c r="M28"/>
      <c r="N28"/>
    </row>
  </sheetData>
  <mergeCells count="3">
    <mergeCell ref="I4:N4"/>
    <mergeCell ref="C4:H4"/>
    <mergeCell ref="P4:T15"/>
  </mergeCells>
  <printOptions horizontalCentered="1"/>
  <pageMargins left="0.4" right="0.4" top="0.4" bottom="0.4" header="0.3" footer="0.3"/>
  <pageSetup scale="78" fitToHeight="0" orientation="landscape" horizontalDpi="4294967293" r:id="rId2"/>
  <headerFooter differentFirst="1">
    <oddFooter>Page &amp;P of &amp;N</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PARAMETRI DEL PROGETTO</vt:lpstr>
      <vt:lpstr>DETTAGLI DEL PROGETTO</vt:lpstr>
      <vt:lpstr>TOTALI DEI PROGETTI</vt:lpstr>
      <vt:lpstr>ProjectType</vt:lpstr>
      <vt:lpstr>'DETTAGLI DEL PROGETTO'!Títulos_a_imprimir</vt:lpstr>
      <vt:lpstr>'TOTALI DEI PROGETTI'!Títulos_a_imprimir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2018-05-29T11:56:34Z</dcterms:created>
  <dcterms:modified xsi:type="dcterms:W3CDTF">2026-01-07T05:14:41Z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2018-05-29T11:56:42.5666079Z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