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162" documentId="13_ncr:1_{AF45348A-1A5B-4BB8-9E74-8E9E33F3FFD4}" xr6:coauthVersionLast="47" xr6:coauthVersionMax="47" xr10:uidLastSave="{88E35C75-8D8C-4483-A381-C7ABDCC66E3D}"/>
  <bookViews>
    <workbookView xWindow="-108" yWindow="-108" windowWidth="23256" windowHeight="12456" xr2:uid="{00000000-000D-0000-FFFF-FFFF00000000}"/>
  </bookViews>
  <sheets>
    <sheet name="Profitto e perdita" sheetId="1" r:id="rId1"/>
    <sheet name="Reddito" sheetId="3" r:id="rId2"/>
    <sheet name="Spese operative" sheetId="2" r:id="rId3"/>
  </sheets>
  <definedNames>
    <definedName name="NetIncome">'Profitto e perdita'!$O$11</definedName>
    <definedName name="_xlnm.Print_Titles" localSheetId="0">'Profitto e perdita'!$6:$6</definedName>
    <definedName name="_xlnm.Print_Titles" localSheetId="1">Reddito!$5:$5</definedName>
    <definedName name="_xlnm.Print_Titles" localSheetId="2">'Spese operative'!$5:$5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3" l="1"/>
  <c r="E12" i="3"/>
  <c r="F12" i="3"/>
  <c r="G12" i="3"/>
  <c r="H12" i="3"/>
  <c r="I12" i="3"/>
  <c r="J12" i="3"/>
  <c r="K12" i="3"/>
  <c r="L12" i="3"/>
  <c r="M12" i="3"/>
  <c r="N12" i="3"/>
  <c r="C12" i="3"/>
  <c r="N19" i="2" l="1"/>
  <c r="M19" i="2"/>
  <c r="L19" i="2"/>
  <c r="K19" i="2"/>
  <c r="J19" i="2"/>
  <c r="I19" i="2"/>
  <c r="H19" i="2"/>
  <c r="G19" i="2"/>
  <c r="F19" i="2"/>
  <c r="E19" i="2"/>
  <c r="D19" i="2"/>
  <c r="N14" i="3"/>
  <c r="M14" i="3"/>
  <c r="L14" i="3"/>
  <c r="K14" i="3"/>
  <c r="J14" i="3"/>
  <c r="I14" i="3"/>
  <c r="H14" i="3"/>
  <c r="G14" i="3"/>
  <c r="F14" i="3"/>
  <c r="E14" i="3"/>
  <c r="D14" i="3"/>
  <c r="C14" i="3"/>
  <c r="C7" i="1" s="1"/>
  <c r="O13" i="3"/>
  <c r="O11" i="3"/>
  <c r="O10" i="3"/>
  <c r="O9" i="3"/>
  <c r="O8" i="3"/>
  <c r="O7" i="3"/>
  <c r="O6" i="3"/>
  <c r="C19" i="2"/>
  <c r="O18" i="2"/>
  <c r="O17" i="2"/>
  <c r="O16" i="2"/>
  <c r="O15" i="2"/>
  <c r="O14" i="2"/>
  <c r="O13" i="2"/>
  <c r="O12" i="2"/>
  <c r="O11" i="2"/>
  <c r="O10" i="2"/>
  <c r="O9" i="2"/>
  <c r="O8" i="2"/>
  <c r="O7" i="2"/>
  <c r="O6" i="2"/>
  <c r="K7" i="1" l="1"/>
  <c r="K9" i="1" s="1"/>
  <c r="O12" i="3"/>
  <c r="G7" i="1"/>
  <c r="G9" i="1" s="1"/>
  <c r="D7" i="1"/>
  <c r="D9" i="1" s="1"/>
  <c r="D11" i="1" s="1"/>
  <c r="F7" i="1"/>
  <c r="F9" i="1" s="1"/>
  <c r="H7" i="1"/>
  <c r="H9" i="1" s="1"/>
  <c r="J7" i="1"/>
  <c r="J9" i="1" s="1"/>
  <c r="L7" i="1"/>
  <c r="L9" i="1" s="1"/>
  <c r="L11" i="1" s="1"/>
  <c r="N7" i="1"/>
  <c r="N9" i="1" s="1"/>
  <c r="E7" i="1"/>
  <c r="E9" i="1" s="1"/>
  <c r="I7" i="1"/>
  <c r="I9" i="1" s="1"/>
  <c r="M7" i="1"/>
  <c r="M9" i="1" s="1"/>
  <c r="M11" i="1" s="1"/>
  <c r="C9" i="1"/>
  <c r="O19" i="2"/>
  <c r="O14" i="3"/>
  <c r="O10" i="1"/>
  <c r="O8" i="1"/>
  <c r="O7" i="1" l="1"/>
  <c r="N11" i="1"/>
  <c r="H11" i="1"/>
  <c r="F11" i="1"/>
  <c r="J11" i="1"/>
  <c r="I11" i="1"/>
  <c r="G11" i="1"/>
  <c r="E11" i="1"/>
  <c r="C11" i="1"/>
  <c r="K11" i="1"/>
  <c r="O9" i="1" l="1"/>
  <c r="O11" i="1" s="1"/>
</calcChain>
</file>

<file path=xl/sharedStrings.xml><?xml version="1.0" encoding="utf-8"?>
<sst xmlns="http://schemas.openxmlformats.org/spreadsheetml/2006/main" count="79" uniqueCount="48">
  <si>
    <t>CONTO DEI PROFITTI E PERDITE</t>
  </si>
  <si>
    <t>NOME DELLA SOCIETÀ</t>
  </si>
  <si>
    <t>ANNO - 2026</t>
  </si>
  <si>
    <t>Mese</t>
  </si>
  <si>
    <t>Ricavi da operazioni</t>
  </si>
  <si>
    <t>Reddito da interessi (spese)</t>
  </si>
  <si>
    <t>Reddito prima delle imposte sul reddito</t>
  </si>
  <si>
    <t>Spesa fiscale sul reddito</t>
  </si>
  <si>
    <t>Reddito netto</t>
  </si>
  <si>
    <t>Gennaio</t>
  </si>
  <si>
    <t>Febbraio</t>
  </si>
  <si>
    <t>Marzo</t>
  </si>
  <si>
    <t>Aprile</t>
  </si>
  <si>
    <t>Maggio</t>
  </si>
  <si>
    <t>Giugno</t>
  </si>
  <si>
    <t>Luglio</t>
  </si>
  <si>
    <t>Agosto</t>
  </si>
  <si>
    <t>Settembre</t>
  </si>
  <si>
    <t>Ottobre</t>
  </si>
  <si>
    <t>Novembre</t>
  </si>
  <si>
    <t>Dicembre</t>
  </si>
  <si>
    <t>Inizio inizio</t>
  </si>
  <si>
    <t>Reddito</t>
  </si>
  <si>
    <t>Vendite</t>
  </si>
  <si>
    <t>Rendimenti di Vendita (Riduzione)</t>
  </si>
  <si>
    <t>Sconti nelle vendite (Riduzione)</t>
  </si>
  <si>
    <t>Altri redditi 1</t>
  </si>
  <si>
    <t>Altri redditi 2</t>
  </si>
  <si>
    <t>Altri redditi 3</t>
  </si>
  <si>
    <t>Vendite nette</t>
  </si>
  <si>
    <t>Costo delle merci vendute</t>
  </si>
  <si>
    <t>Profitto lordo</t>
  </si>
  <si>
    <t>Anno - 2026</t>
  </si>
  <si>
    <t>Spese operative</t>
  </si>
  <si>
    <t>Stipendi e retribuzioni</t>
  </si>
  <si>
    <t>Ammortamento</t>
  </si>
  <si>
    <t>Affitto</t>
  </si>
  <si>
    <t>Forniture per ufficio</t>
  </si>
  <si>
    <t>Utenze</t>
  </si>
  <si>
    <t>Numero di telefono.</t>
  </si>
  <si>
    <t>Assicurazione</t>
  </si>
  <si>
    <t>Viaggi</t>
  </si>
  <si>
    <t>Manutenzione</t>
  </si>
  <si>
    <t>Pubblicità</t>
  </si>
  <si>
    <t>Altri 1</t>
  </si>
  <si>
    <t>Altri 2</t>
  </si>
  <si>
    <t>Altri 3</t>
  </si>
  <si>
    <t>Spese operative totali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</si>
</sst>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0_);\(&quot;$&quot;#,##0\)"/>
    <numFmt numFmtId="165" formatCode="_ * #,##0_ ;_ * \-#,##0_ ;_ * &quot;-&quot;_ ;_ @_ "/>
    <numFmt numFmtId="166" formatCode="&quot;£&quot;#,##0;\-&quot;£&quot;#,##0"/>
    <numFmt numFmtId="167" formatCode="_-&quot;£&quot;* #,##0.00_-;\-&quot;£&quot;* #,##0.00_-;_-&quot;£&quot;* &quot;-&quot;??_-;_-@_-"/>
    <numFmt numFmtId="168" formatCode="&quot;£&quot;#,##0"/>
    <numFmt numFmtId="169" formatCode="#,##0\ [$€-410]"/>
    <numFmt numFmtId="170" formatCode="#,##0\ [$€-410];\-#,##0\ [$€-410]"/>
  </numFmts>
  <fonts count="22" x14ac:knownFonts="1">
    <font>
      <sz val="11"/>
      <color theme="2"/>
      <name val="Segoe UI"/>
      <family val="2"/>
      <scheme val="minor"/>
    </font>
    <font>
      <sz val="11"/>
      <color theme="1"/>
      <name val="Segoe UI"/>
      <family val="2"/>
      <scheme val="minor"/>
    </font>
    <font>
      <sz val="11"/>
      <color theme="1"/>
      <name val="Segoe UI"/>
      <family val="2"/>
      <scheme val="minor"/>
    </font>
    <font>
      <sz val="11"/>
      <color theme="1"/>
      <name val="Segoe UI"/>
      <family val="2"/>
      <scheme val="minor"/>
    </font>
    <font>
      <b/>
      <sz val="11"/>
      <color theme="0"/>
      <name val="Segoe UI"/>
      <family val="2"/>
      <scheme val="minor"/>
    </font>
    <font>
      <sz val="11"/>
      <color theme="0"/>
      <name val="Segoe UI"/>
      <family val="2"/>
      <scheme val="minor"/>
    </font>
    <font>
      <sz val="11"/>
      <color theme="2"/>
      <name val="Segoe UI"/>
      <family val="2"/>
      <scheme val="minor"/>
    </font>
    <font>
      <sz val="20"/>
      <color theme="0"/>
      <name val="Segoe UI"/>
      <family val="2"/>
      <scheme val="minor"/>
    </font>
    <font>
      <sz val="12"/>
      <color theme="0"/>
      <name val="Segoe UI"/>
      <family val="2"/>
      <scheme val="minor"/>
    </font>
    <font>
      <sz val="48"/>
      <color theme="0"/>
      <name val="Cambria"/>
      <family val="2"/>
      <scheme val="major"/>
    </font>
    <font>
      <sz val="11"/>
      <color theme="2" tint="-0.749961851863155"/>
      <name val="Segoe UI"/>
      <family val="2"/>
      <scheme val="minor"/>
    </font>
    <font>
      <sz val="11"/>
      <name val="Segoe UI"/>
      <family val="2"/>
      <scheme val="minor"/>
    </font>
    <font>
      <b/>
      <sz val="11"/>
      <color theme="1"/>
      <name val="Segoe UI"/>
      <family val="2"/>
      <scheme val="minor"/>
    </font>
    <font>
      <sz val="48"/>
      <color theme="1"/>
      <name val="Cambria"/>
      <family val="2"/>
      <scheme val="major"/>
    </font>
    <font>
      <sz val="12"/>
      <color theme="1"/>
      <name val="Segoe UI"/>
      <family val="2"/>
      <scheme val="minor"/>
    </font>
    <font>
      <sz val="20"/>
      <color theme="1"/>
      <name val="Segoe UI"/>
      <family val="2"/>
      <scheme val="minor"/>
    </font>
    <font>
      <sz val="48"/>
      <color theme="1"/>
      <name val="Segoe UI"/>
      <family val="2"/>
      <scheme val="minor"/>
    </font>
    <font>
      <b/>
      <sz val="11"/>
      <color theme="1"/>
      <name val="Cambria"/>
      <family val="1"/>
      <scheme val="major"/>
    </font>
    <font>
      <sz val="20"/>
      <color theme="1"/>
      <name val="Algerian"/>
      <family val="5"/>
    </font>
    <font>
      <b/>
      <sz val="20"/>
      <color theme="8" tint="-0.249977111117893"/>
      <name val="Segoe UI"/>
      <family val="2"/>
      <scheme val="minor"/>
    </font>
    <font>
      <b/>
      <sz val="12"/>
      <color theme="1"/>
      <name val="Segoe UI"/>
      <family val="2"/>
      <scheme val="minor"/>
    </font>
    <font>
      <b/>
      <sz val="12"/>
      <color theme="1"/>
      <name val="Cambria"/>
      <family val="1"/>
      <scheme val="major"/>
    </font>
  </fonts>
  <fills count="9">
    <fill>
      <patternFill patternType="none"/>
    </fill>
    <fill>
      <patternFill patternType="gray125"/>
    </fill>
    <fill>
      <patternFill patternType="solid">
        <fgColor theme="3"/>
        <bgColor indexed="64"/>
      </patternFill>
    </fill>
    <fill>
      <patternFill patternType="solid">
        <fgColor rgb="FFFFFFCC"/>
      </patternFill>
    </fill>
    <fill>
      <patternFill patternType="solid">
        <fgColor theme="0"/>
        <bgColor indexed="64"/>
      </patternFill>
    </fill>
    <fill>
      <patternFill patternType="solid">
        <fgColor theme="0"/>
        <bgColor theme="3"/>
      </patternFill>
    </fill>
    <fill>
      <patternFill patternType="solid">
        <fgColor theme="6" tint="-0.249977111117893"/>
        <bgColor indexed="64"/>
      </patternFill>
    </fill>
    <fill>
      <patternFill patternType="solid">
        <fgColor theme="0"/>
        <bgColor theme="4" tint="0.79998168889431442"/>
      </patternFill>
    </fill>
    <fill>
      <patternFill patternType="solid">
        <fgColor theme="6"/>
        <bgColor indexed="64"/>
      </patternFill>
    </fill>
  </fills>
  <borders count="6">
    <border>
      <left/>
      <right/>
      <top/>
      <bottom/>
      <diagonal/>
    </border>
    <border>
      <left/>
      <right/>
      <top/>
      <bottom style="medium">
        <color theme="5"/>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theme="6"/>
      </left>
      <right style="medium">
        <color theme="6"/>
      </right>
      <top style="medium">
        <color theme="6"/>
      </top>
      <bottom style="medium">
        <color theme="6"/>
      </bottom>
      <diagonal/>
    </border>
  </borders>
  <cellStyleXfs count="11">
    <xf numFmtId="0" fontId="0" fillId="2" borderId="0">
      <alignment vertical="center" wrapText="1"/>
    </xf>
    <xf numFmtId="167" fontId="3" fillId="0" borderId="0" applyFill="0" applyBorder="0" applyAlignment="0" applyProtection="0"/>
    <xf numFmtId="0" fontId="9" fillId="2" borderId="0" applyNumberFormat="0" applyBorder="0" applyAlignment="0" applyProtection="0"/>
    <xf numFmtId="0" fontId="7" fillId="2" borderId="0" applyNumberFormat="0" applyAlignment="0" applyProtection="0"/>
    <xf numFmtId="0" fontId="6" fillId="2" borderId="0" applyNumberFormat="0" applyAlignment="0" applyProtection="0"/>
    <xf numFmtId="0" fontId="4" fillId="2" borderId="0" applyNumberFormat="0" applyBorder="0" applyAlignment="0" applyProtection="0"/>
    <xf numFmtId="0" fontId="8" fillId="2" borderId="0" applyNumberFormat="0" applyBorder="0" applyAlignment="0" applyProtection="0"/>
    <xf numFmtId="165" fontId="11" fillId="0" borderId="0" applyFill="0" applyBorder="0" applyAlignment="0" applyProtection="0"/>
    <xf numFmtId="166" fontId="11" fillId="0" borderId="0" applyFont="0" applyFill="0" applyBorder="0" applyAlignment="0" applyProtection="0"/>
    <xf numFmtId="9" fontId="6" fillId="0" borderId="0" applyFill="0" applyBorder="0" applyAlignment="0" applyProtection="0"/>
    <xf numFmtId="0" fontId="10" fillId="3" borderId="2" applyNumberFormat="0" applyAlignment="0" applyProtection="0"/>
  </cellStyleXfs>
  <cellXfs count="44">
    <xf numFmtId="0" fontId="0" fillId="2" borderId="0" xfId="0">
      <alignment vertical="center" wrapText="1"/>
    </xf>
    <xf numFmtId="0" fontId="0" fillId="4" borderId="0" xfId="0" applyFill="1">
      <alignment vertical="center" wrapText="1"/>
    </xf>
    <xf numFmtId="0" fontId="2" fillId="4" borderId="0" xfId="0" applyFont="1" applyFill="1">
      <alignment vertical="center" wrapText="1"/>
    </xf>
    <xf numFmtId="0" fontId="2" fillId="4" borderId="0" xfId="0" applyFont="1" applyFill="1" applyAlignment="1">
      <alignment wrapText="1"/>
    </xf>
    <xf numFmtId="168" fontId="16" fillId="4" borderId="0" xfId="0" applyNumberFormat="1" applyFont="1" applyFill="1" applyAlignment="1">
      <alignment vertical="center"/>
    </xf>
    <xf numFmtId="0" fontId="13" fillId="4" borderId="0" xfId="2" applyFont="1" applyFill="1" applyAlignment="1">
      <alignment horizontal="left" vertical="center"/>
    </xf>
    <xf numFmtId="0" fontId="15" fillId="4" borderId="0" xfId="3" applyFont="1" applyFill="1" applyAlignment="1">
      <alignment vertical="top"/>
    </xf>
    <xf numFmtId="0" fontId="14" fillId="4" borderId="0" xfId="6" applyFont="1" applyFill="1" applyBorder="1" applyAlignment="1">
      <alignment horizontal="left"/>
    </xf>
    <xf numFmtId="0" fontId="12" fillId="6" borderId="1" xfId="0" applyFont="1" applyFill="1" applyBorder="1" applyAlignment="1">
      <alignment horizontal="left" vertical="center" wrapText="1"/>
    </xf>
    <xf numFmtId="0" fontId="12" fillId="4" borderId="0" xfId="0" applyFont="1" applyFill="1" applyAlignment="1">
      <alignment vertical="center"/>
    </xf>
    <xf numFmtId="0" fontId="13" fillId="4" borderId="0" xfId="2" applyFont="1" applyFill="1" applyAlignment="1">
      <alignment vertical="center"/>
    </xf>
    <xf numFmtId="0" fontId="15" fillId="4" borderId="0" xfId="3" applyFont="1" applyFill="1" applyBorder="1" applyAlignment="1">
      <alignment horizontal="center" vertical="center"/>
    </xf>
    <xf numFmtId="0" fontId="5" fillId="4" borderId="0" xfId="0" applyFont="1" applyFill="1">
      <alignment vertical="center" wrapText="1"/>
    </xf>
    <xf numFmtId="0" fontId="5" fillId="4" borderId="0" xfId="0" applyFont="1" applyFill="1" applyAlignment="1">
      <alignment wrapText="1"/>
    </xf>
    <xf numFmtId="164" fontId="5" fillId="4" borderId="0" xfId="0" applyNumberFormat="1" applyFont="1" applyFill="1">
      <alignment vertical="center" wrapText="1"/>
    </xf>
    <xf numFmtId="0" fontId="12" fillId="6" borderId="5" xfId="0" applyFont="1" applyFill="1" applyBorder="1" applyAlignment="1">
      <alignment horizontal="left" vertical="center" wrapText="1"/>
    </xf>
    <xf numFmtId="0" fontId="20" fillId="7" borderId="5" xfId="0" applyFont="1" applyFill="1" applyBorder="1" applyAlignment="1">
      <alignment horizontal="left" vertical="center" indent="1"/>
    </xf>
    <xf numFmtId="0" fontId="19" fillId="4" borderId="4" xfId="3" applyFont="1" applyFill="1" applyBorder="1" applyAlignment="1">
      <alignment horizontal="center" vertical="center"/>
    </xf>
    <xf numFmtId="0" fontId="18" fillId="4" borderId="3" xfId="6" applyFont="1" applyFill="1" applyBorder="1" applyAlignment="1">
      <alignment horizontal="center" vertical="center"/>
    </xf>
    <xf numFmtId="0" fontId="15" fillId="4" borderId="3" xfId="3" applyFont="1" applyFill="1" applyBorder="1" applyAlignment="1">
      <alignment horizontal="center" vertical="center"/>
    </xf>
    <xf numFmtId="0" fontId="1" fillId="4" borderId="0" xfId="0" applyFont="1" applyFill="1" applyAlignment="1">
      <alignment vertical="center"/>
    </xf>
    <xf numFmtId="0" fontId="12" fillId="6" borderId="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 fillId="8" borderId="0" xfId="0" applyFont="1" applyFill="1" applyAlignment="1">
      <alignment horizontal="center" vertical="center" wrapText="1"/>
    </xf>
    <xf numFmtId="169" fontId="12" fillId="4" borderId="0" xfId="8" applyNumberFormat="1" applyFont="1" applyFill="1" applyAlignment="1">
      <alignment vertical="center" wrapText="1"/>
    </xf>
    <xf numFmtId="169" fontId="2" fillId="4" borderId="0" xfId="8" applyNumberFormat="1" applyFont="1" applyFill="1" applyBorder="1" applyAlignment="1">
      <alignment vertical="center"/>
    </xf>
    <xf numFmtId="169" fontId="2" fillId="4" borderId="0" xfId="8" applyNumberFormat="1" applyFont="1" applyFill="1" applyBorder="1" applyAlignment="1">
      <alignment horizontal="right" vertical="center" indent="1"/>
    </xf>
    <xf numFmtId="169" fontId="12" fillId="4" borderId="0" xfId="8" applyNumberFormat="1" applyFont="1" applyFill="1" applyBorder="1" applyAlignment="1">
      <alignment vertical="center"/>
    </xf>
    <xf numFmtId="169" fontId="12" fillId="4" borderId="0" xfId="8" applyNumberFormat="1" applyFont="1" applyFill="1" applyBorder="1" applyAlignment="1">
      <alignment horizontal="right" vertical="center" indent="1"/>
    </xf>
    <xf numFmtId="169" fontId="17" fillId="4" borderId="0" xfId="8" applyNumberFormat="1" applyFont="1" applyFill="1" applyBorder="1" applyAlignment="1">
      <alignment vertical="center"/>
    </xf>
    <xf numFmtId="169" fontId="17" fillId="4" borderId="0" xfId="8" applyNumberFormat="1" applyFont="1" applyFill="1" applyBorder="1" applyAlignment="1">
      <alignment horizontal="right" vertical="center" indent="1"/>
    </xf>
    <xf numFmtId="0" fontId="1" fillId="4" borderId="5" xfId="0" applyFont="1" applyFill="1" applyBorder="1" applyAlignment="1">
      <alignment vertical="center"/>
    </xf>
    <xf numFmtId="0" fontId="1" fillId="4" borderId="5" xfId="0" applyFont="1" applyFill="1" applyBorder="1">
      <alignment vertical="center" wrapText="1"/>
    </xf>
    <xf numFmtId="0" fontId="1" fillId="5" borderId="5" xfId="0" applyFont="1" applyFill="1" applyBorder="1">
      <alignment vertical="center" wrapText="1"/>
    </xf>
    <xf numFmtId="169" fontId="2" fillId="4" borderId="5" xfId="8" applyNumberFormat="1" applyFont="1" applyFill="1" applyBorder="1" applyAlignment="1">
      <alignment vertical="center"/>
    </xf>
    <xf numFmtId="169" fontId="2" fillId="4" borderId="5" xfId="8" applyNumberFormat="1" applyFont="1" applyFill="1" applyBorder="1" applyAlignment="1">
      <alignment horizontal="right" vertical="center" indent="1"/>
    </xf>
    <xf numFmtId="169" fontId="2" fillId="5" borderId="5" xfId="8" applyNumberFormat="1" applyFont="1" applyFill="1" applyBorder="1" applyAlignment="1">
      <alignment vertical="center" wrapText="1"/>
    </xf>
    <xf numFmtId="169" fontId="21" fillId="7" borderId="5" xfId="1" applyNumberFormat="1" applyFont="1" applyFill="1" applyBorder="1" applyAlignment="1">
      <alignment vertical="center"/>
    </xf>
    <xf numFmtId="0" fontId="1" fillId="8" borderId="0" xfId="0" applyFont="1" applyFill="1" applyAlignment="1">
      <alignment vertical="center" wrapText="1"/>
    </xf>
    <xf numFmtId="0" fontId="1" fillId="4" borderId="0" xfId="0" applyFont="1" applyFill="1" applyAlignment="1">
      <alignment horizontal="left" vertical="center" indent="1"/>
    </xf>
    <xf numFmtId="170" fontId="2" fillId="4" borderId="0" xfId="8" applyNumberFormat="1" applyFont="1" applyFill="1" applyBorder="1" applyAlignment="1">
      <alignment vertical="center"/>
    </xf>
    <xf numFmtId="170" fontId="2" fillId="4" borderId="0" xfId="8" applyNumberFormat="1" applyFont="1" applyFill="1" applyBorder="1" applyAlignment="1">
      <alignment horizontal="right" vertical="center" indent="1"/>
    </xf>
    <xf numFmtId="170" fontId="2" fillId="4" borderId="0" xfId="0" applyNumberFormat="1" applyFont="1" applyFill="1" applyAlignment="1">
      <alignment vertical="center"/>
    </xf>
    <xf numFmtId="170" fontId="2" fillId="4" borderId="0" xfId="8" applyNumberFormat="1" applyFont="1" applyFill="1" applyAlignment="1">
      <alignment vertical="center" wrapText="1"/>
    </xf>
  </cellXfs>
  <cellStyles count="11">
    <cellStyle name="Encabezado 1" xfId="3" builtinId="16" customBuiltin="1"/>
    <cellStyle name="Encabezado 4" xfId="6" builtinId="19" customBuiltin="1"/>
    <cellStyle name="Millares [0]" xfId="7" builtinId="6" customBuiltin="1"/>
    <cellStyle name="Moneda" xfId="1" builtinId="4" customBuiltin="1"/>
    <cellStyle name="Moneda [0]" xfId="8" builtinId="7" customBuiltin="1"/>
    <cellStyle name="Normal" xfId="0" builtinId="0" customBuiltin="1"/>
    <cellStyle name="Notas" xfId="10" builtinId="10" customBuiltin="1"/>
    <cellStyle name="Porcentaje" xfId="9" builtinId="5" customBuiltin="1"/>
    <cellStyle name="Título" xfId="2" builtinId="15" customBuiltin="1"/>
    <cellStyle name="Título 2" xfId="4" builtinId="17" customBuiltin="1"/>
    <cellStyle name="Título 3" xfId="5" builtinId="18" customBuiltin="1"/>
  </cellStyles>
  <dxfs count="93">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strike val="0"/>
        <outline val="0"/>
        <shadow val="0"/>
        <u val="none"/>
        <vertAlign val="baseline"/>
        <color theme="1"/>
      </font>
      <numFmt numFmtId="170" formatCode="#,##0\ [$€-410];\-#,##0\ [$€-410]"/>
      <fill>
        <patternFill patternType="solid">
          <fgColor indexed="64"/>
          <bgColor theme="0"/>
        </patternFill>
      </fill>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left" vertical="center" textRotation="0" wrapText="0" indent="1" justifyLastLine="0" shrinkToFit="0" readingOrder="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numFmt numFmtId="169" formatCode="#,##0\ [$€-410]"/>
    </dxf>
    <dxf>
      <font>
        <strike val="0"/>
        <outline val="0"/>
        <shadow val="0"/>
        <u val="none"/>
        <vertAlign val="baseline"/>
        <color theme="1"/>
      </font>
      <numFmt numFmtId="169" formatCode="#,##0\ [$€-410]"/>
      <fill>
        <patternFill patternType="solid">
          <fgColor indexed="64"/>
          <bgColor theme="0"/>
        </patternFill>
      </fill>
      <alignment horizontal="right" vertical="center" textRotation="0" wrapText="0" indent="1"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1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fill>
        <patternFill patternType="solid">
          <fgColor indexed="64"/>
          <bgColor theme="0"/>
        </patternFill>
      </fill>
      <border diagonalUp="0" diagonalDown="0" outline="0">
        <left style="medium">
          <color theme="6"/>
        </left>
        <right style="medium">
          <color theme="6"/>
        </right>
        <top style="medium">
          <color theme="6"/>
        </top>
        <bottom style="medium">
          <color theme="6"/>
        </bottom>
      </border>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6"/>
        </patternFill>
      </fill>
      <alignment vertical="center" textRotation="0" wrapText="1" indent="0" justifyLastLine="0" shrinkToFit="0" readingOrder="0"/>
    </dxf>
    <dxf>
      <font>
        <strike val="0"/>
        <outline val="0"/>
        <shadow val="0"/>
        <u val="none"/>
        <vertAlign val="baseline"/>
        <color theme="1"/>
      </font>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strike val="0"/>
        <outline val="0"/>
        <shadow val="0"/>
        <u val="none"/>
        <vertAlign val="baseline"/>
        <color theme="1"/>
      </font>
      <fill>
        <patternFill patternType="solid">
          <bgColor theme="0"/>
        </patternFill>
      </fill>
    </dxf>
    <dxf>
      <font>
        <b val="0"/>
        <i val="0"/>
        <strike val="0"/>
        <condense val="0"/>
        <extend val="0"/>
        <outline val="0"/>
        <shadow val="0"/>
        <u val="none"/>
        <vertAlign val="baseline"/>
        <sz val="11"/>
        <color theme="1"/>
        <name val="Segoe UI"/>
        <scheme val="minor"/>
      </font>
      <fill>
        <patternFill patternType="solid">
          <fgColor indexed="64"/>
          <bgColor theme="0"/>
        </patternFill>
      </fill>
      <alignment horizontal="general" vertical="center" textRotation="0" wrapText="0" indent="0" justifyLastLine="0" shrinkToFit="0" readingOrder="0"/>
    </dxf>
    <dxf>
      <border>
        <bottom style="medium">
          <color theme="6"/>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border diagonalUp="0" diagonalDown="0">
        <left style="medium">
          <color theme="6"/>
        </left>
        <right style="medium">
          <color theme="6"/>
        </right>
        <top/>
        <bottom/>
        <vertical style="medium">
          <color theme="6"/>
        </vertical>
        <horizontal/>
      </border>
    </dxf>
    <dxf>
      <font>
        <b/>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0" indent="0" justifyLastLine="0" shrinkToFit="0" readingOrder="0"/>
    </dxf>
    <dxf>
      <border outline="0">
        <bottom style="medium">
          <color theme="5"/>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dxf>
    <dxf>
      <border>
        <left style="thin">
          <color theme="1"/>
        </left>
      </border>
    </dxf>
    <dxf>
      <border>
        <left style="thin">
          <color theme="1"/>
        </left>
      </border>
    </dxf>
    <dxf>
      <font>
        <b/>
        <color theme="1"/>
      </font>
    </dxf>
    <dxf>
      <font>
        <b/>
        <color theme="1"/>
      </font>
    </dxf>
    <dxf>
      <font>
        <b/>
        <i val="0"/>
        <color theme="0"/>
      </font>
    </dxf>
    <dxf>
      <font>
        <b/>
        <i val="0"/>
        <color theme="0"/>
      </font>
      <border>
        <bottom style="medium">
          <color theme="5"/>
        </bottom>
      </border>
    </dxf>
    <dxf>
      <font>
        <color theme="0"/>
      </font>
      <fill>
        <patternFill>
          <bgColor theme="3"/>
        </patternFill>
      </fill>
      <border>
        <left/>
        <right/>
        <top/>
        <bottom/>
      </border>
    </dxf>
    <dxf>
      <border>
        <left style="thin">
          <color theme="1"/>
        </left>
      </border>
    </dxf>
    <dxf>
      <border>
        <left style="thin">
          <color theme="1"/>
        </left>
      </border>
    </dxf>
    <dxf>
      <font>
        <b/>
        <color theme="1"/>
      </font>
    </dxf>
    <dxf>
      <font>
        <b/>
        <color theme="1"/>
      </font>
    </dxf>
    <dxf>
      <font>
        <b/>
        <i val="0"/>
        <color theme="3"/>
      </font>
      <fill>
        <patternFill>
          <bgColor theme="0"/>
        </patternFill>
      </fill>
    </dxf>
    <dxf>
      <font>
        <b/>
        <i val="0"/>
        <color theme="0"/>
      </font>
      <border>
        <bottom style="medium">
          <color theme="5"/>
        </bottom>
      </border>
    </dxf>
    <dxf>
      <font>
        <color theme="0"/>
      </font>
      <fill>
        <patternFill>
          <bgColor theme="3"/>
        </patternFill>
      </fill>
      <border>
        <left/>
        <right/>
        <top/>
        <bottom/>
      </border>
    </dxf>
  </dxfs>
  <tableStyles count="2" defaultTableStyle="Profit and Loss" defaultPivotStyle="PivotStyleLight16">
    <tableStyle name="Expenses" pivot="0" count="7" xr9:uid="{00000000-0011-0000-FFFF-FFFF00000000}">
      <tableStyleElement type="wholeTable" dxfId="92"/>
      <tableStyleElement type="headerRow" dxfId="91"/>
      <tableStyleElement type="totalRow" dxfId="90"/>
      <tableStyleElement type="firstColumn" dxfId="89"/>
      <tableStyleElement type="lastColumn" dxfId="88"/>
      <tableStyleElement type="firstColumnStripe" dxfId="87"/>
      <tableStyleElement type="secondColumnStripe" dxfId="86"/>
    </tableStyle>
    <tableStyle name="Profit and Loss" pivot="0" count="7" xr9:uid="{00000000-0011-0000-FFFF-FFFF01000000}">
      <tableStyleElement type="wholeTable" dxfId="85"/>
      <tableStyleElement type="headerRow" dxfId="84"/>
      <tableStyleElement type="totalRow" dxfId="83"/>
      <tableStyleElement type="firstColumn" dxfId="82"/>
      <tableStyleElement type="lastColumn" dxfId="81"/>
      <tableStyleElement type="firstColumnStripe" dxfId="80"/>
      <tableStyleElement type="secondColumnStripe" dxfId="7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'Profitto e perdita'!$B$11</c:f>
              <c:strCache>
                <c:ptCount val="1"/>
                <c:pt idx="0">
                  <c:v>Reddito netto</c:v>
                </c:pt>
              </c:strCache>
            </c:strRef>
          </c:tx>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'Profitto e perdita'!$C$6:$O$6</c:f>
              <c:strCache>
                <c:ptCount val="13"/>
                <c:pt idx="0">
                  <c:v>Gennaio</c:v>
                </c:pt>
                <c:pt idx="1">
                  <c:v>Febbraio</c:v>
                </c:pt>
                <c:pt idx="2">
                  <c:v>Marzo</c:v>
                </c:pt>
                <c:pt idx="3">
                  <c:v>Aprile</c:v>
                </c:pt>
                <c:pt idx="4">
                  <c:v>Maggio</c:v>
                </c:pt>
                <c:pt idx="5">
                  <c:v>Giugno</c:v>
                </c:pt>
                <c:pt idx="6">
                  <c:v>Luglio</c:v>
                </c:pt>
                <c:pt idx="7">
                  <c:v>Agosto</c:v>
                </c:pt>
                <c:pt idx="8">
                  <c:v>Settembre</c:v>
                </c:pt>
                <c:pt idx="9">
                  <c:v>Ottobre</c:v>
                </c:pt>
                <c:pt idx="10">
                  <c:v>Novembre</c:v>
                </c:pt>
                <c:pt idx="11">
                  <c:v>Dicembre</c:v>
                </c:pt>
                <c:pt idx="12">
                  <c:v>Inizio inizio</c:v>
                </c:pt>
              </c:strCache>
            </c:strRef>
          </c:cat>
          <c:val>
            <c:numRef>
              <c:f>'Profitto e perdita'!$C$11:$O$11</c:f>
              <c:numCache>
                <c:formatCode>#,##0\ [$€-410]</c:formatCode>
                <c:ptCount val="13"/>
                <c:pt idx="0">
                  <c:v>11659</c:v>
                </c:pt>
                <c:pt idx="1">
                  <c:v>22375.75</c:v>
                </c:pt>
                <c:pt idx="2">
                  <c:v>12931.93</c:v>
                </c:pt>
                <c:pt idx="3">
                  <c:v>-20375.27</c:v>
                </c:pt>
                <c:pt idx="4">
                  <c:v>14022.419999999998</c:v>
                </c:pt>
                <c:pt idx="5">
                  <c:v>16087.959999999995</c:v>
                </c:pt>
                <c:pt idx="6">
                  <c:v>15748.349999999999</c:v>
                </c:pt>
                <c:pt idx="7">
                  <c:v>0</c:v>
                </c:pt>
                <c:pt idx="8">
                  <c:v>0</c:v>
                </c:pt>
                <c:pt idx="9">
                  <c:v>0</c:v>
                </c:pt>
                <c:pt idx="10">
                  <c:v>0</c:v>
                </c:pt>
                <c:pt idx="11">
                  <c:v>0</c:v>
                </c:pt>
                <c:pt idx="12">
                  <c:v>72450.139999999985</c:v>
                </c:pt>
              </c:numCache>
            </c:numRef>
          </c:val>
          <c:extLst>
            <c:ext xmlns:c16="http://schemas.microsoft.com/office/drawing/2014/chart" uri="{C3380CC4-5D6E-409C-BE32-E72D297353CC}">
              <c16:uniqueId val="{00000000-16F0-4EF7-A347-0F74C6A92B03}"/>
            </c:ext>
          </c:extLst>
        </c:ser>
        <c:dLbls>
          <c:dLblPos val="inEnd"/>
          <c:showLegendKey val="0"/>
          <c:showVal val="1"/>
          <c:showCatName val="0"/>
          <c:showSerName val="0"/>
          <c:showPercent val="0"/>
          <c:showBubbleSize val="0"/>
        </c:dLbls>
        <c:gapWidth val="41"/>
        <c:axId val="1914294687"/>
        <c:axId val="1914294207"/>
      </c:barChart>
      <c:catAx>
        <c:axId val="191429468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914294207"/>
        <c:crosses val="autoZero"/>
        <c:auto val="1"/>
        <c:lblAlgn val="ctr"/>
        <c:lblOffset val="100"/>
        <c:noMultiLvlLbl val="0"/>
      </c:catAx>
      <c:valAx>
        <c:axId val="1914294207"/>
        <c:scaling>
          <c:orientation val="minMax"/>
        </c:scaling>
        <c:delete val="1"/>
        <c:axPos val="l"/>
        <c:numFmt formatCode="#,##0\ [$€-410]" sourceLinked="1"/>
        <c:majorTickMark val="none"/>
        <c:minorTickMark val="none"/>
        <c:tickLblPos val="nextTo"/>
        <c:crossAx val="191429468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Reddito!$B$14</c:f>
              <c:strCache>
                <c:ptCount val="1"/>
                <c:pt idx="0">
                  <c:v>Profitto lordo</c:v>
                </c:pt>
              </c:strCache>
            </c:strRef>
          </c:tx>
          <c:spPr>
            <a:solidFill>
              <a:schemeClr val="accent3">
                <a:lumMod val="75000"/>
              </a:schemeClr>
            </a:solidFill>
            <a:ln>
              <a:noFill/>
            </a:ln>
            <a:effectLst>
              <a:outerShdw blurRad="76200" dir="18900000" sy="23000" kx="-1200000" algn="bl" rotWithShape="0">
                <a:prstClr val="black">
                  <a:alpha val="20000"/>
                </a:prstClr>
              </a:outerShdw>
            </a:effectLst>
          </c:spPr>
          <c:invertIfNegative val="0"/>
          <c:dLbls>
            <c:dLbl>
              <c:idx val="0"/>
              <c:layout>
                <c:manualLayout>
                  <c:x val="-9.5593155530064046E-4"/>
                  <c:y val="3.1075943657615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F9F-493F-845F-A33E0CDA8859}"/>
                </c:ext>
              </c:extLst>
            </c:dLbl>
            <c:dLbl>
              <c:idx val="1"/>
              <c:layout>
                <c:manualLayout>
                  <c:x val="-9.5593155530065803E-4"/>
                  <c:y val="4.665300634474700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CF9F-493F-845F-A33E0CDA8859}"/>
                </c:ext>
              </c:extLst>
            </c:dLbl>
            <c:dLbl>
              <c:idx val="2"/>
              <c:layout>
                <c:manualLayout>
                  <c:x val="-9.5593155530064046E-4"/>
                  <c:y val="3.160044847094594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F9F-493F-845F-A33E0CDA8859}"/>
                </c:ext>
              </c:extLst>
            </c:dLbl>
            <c:dLbl>
              <c:idx val="3"/>
              <c:layout>
                <c:manualLayout>
                  <c:x val="1.9118631106012809E-3"/>
                  <c:y val="0.170020318654930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F9F-493F-845F-A33E0CDA8859}"/>
                </c:ext>
              </c:extLst>
            </c:dLbl>
            <c:dLbl>
              <c:idx val="4"/>
              <c:layout>
                <c:manualLayout>
                  <c:x val="-1.911863110601351E-3"/>
                  <c:y val="1.58266427825816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F9F-493F-845F-A33E0CDA8859}"/>
                </c:ext>
              </c:extLst>
            </c:dLbl>
            <c:dLbl>
              <c:idx val="5"/>
              <c:layout>
                <c:manualLayout>
                  <c:x val="-1.9118631106012809E-3"/>
                  <c:y val="-4.8893642795469899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F9F-493F-845F-A33E0CDA8859}"/>
                </c:ext>
              </c:extLst>
            </c:dLbl>
            <c:dLbl>
              <c:idx val="6"/>
              <c:layout>
                <c:manualLayout>
                  <c:x val="-9.5593155530071061E-4"/>
                  <c:y val="2.9100781387596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F9F-493F-845F-A33E0CDA8859}"/>
                </c:ext>
              </c:extLst>
            </c:dLbl>
            <c:dLbl>
              <c:idx val="7"/>
              <c:layout>
                <c:manualLayout>
                  <c:x val="-9.5593155530071061E-4"/>
                  <c:y val="2.083027264799746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F9F-493F-845F-A33E0CDA8859}"/>
                </c:ext>
              </c:extLst>
            </c:dLbl>
            <c:dLbl>
              <c:idx val="12"/>
              <c:layout>
                <c:manualLayout>
                  <c:x val="-1.4020167515571201E-16"/>
                  <c:y val="5.610612094110117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F9F-493F-845F-A33E0CDA8859}"/>
                </c:ext>
              </c:extLst>
            </c:dLbl>
            <c:spPr>
              <a:solidFill>
                <a:schemeClr val="dk1">
                  <a:lumMod val="65000"/>
                  <a:lumOff val="35000"/>
                  <a:alpha val="75000"/>
                </a:schemeClr>
              </a:solidFill>
              <a:ln>
                <a:noFill/>
              </a:ln>
              <a:effectLst/>
            </c:spPr>
            <c:txPr>
              <a:bodyPr rot="0" spcFirstLastPara="1" vertOverflow="clip" horzOverflow="clip" vert="horz" wrap="square" lIns="36576" tIns="18288" rIns="36576" bIns="18288"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dk1">
                          <a:lumMod val="50000"/>
                          <a:lumOff val="50000"/>
                        </a:schemeClr>
                      </a:solidFill>
                    </a:ln>
                    <a:effectLst/>
                  </c:spPr>
                </c15:leaderLines>
              </c:ext>
            </c:extLst>
          </c:dLbls>
          <c:cat>
            <c:strRef>
              <c:f>Reddito!$C$5:$O$5</c:f>
              <c:strCache>
                <c:ptCount val="13"/>
                <c:pt idx="0">
                  <c:v>Gennaio</c:v>
                </c:pt>
                <c:pt idx="1">
                  <c:v>Febbraio</c:v>
                </c:pt>
                <c:pt idx="2">
                  <c:v>Marzo</c:v>
                </c:pt>
                <c:pt idx="3">
                  <c:v>Aprile</c:v>
                </c:pt>
                <c:pt idx="4">
                  <c:v>Maggio</c:v>
                </c:pt>
                <c:pt idx="5">
                  <c:v>Giugno</c:v>
                </c:pt>
                <c:pt idx="6">
                  <c:v>Luglio</c:v>
                </c:pt>
                <c:pt idx="7">
                  <c:v>Agosto</c:v>
                </c:pt>
                <c:pt idx="8">
                  <c:v>Settembre</c:v>
                </c:pt>
                <c:pt idx="9">
                  <c:v>Ottobre</c:v>
                </c:pt>
                <c:pt idx="10">
                  <c:v>Novembre</c:v>
                </c:pt>
                <c:pt idx="11">
                  <c:v>Dicembre</c:v>
                </c:pt>
                <c:pt idx="12">
                  <c:v>Inizio inizio</c:v>
                </c:pt>
              </c:strCache>
            </c:strRef>
          </c:cat>
          <c:val>
            <c:numRef>
              <c:f>Reddito!$C$14:$O$14</c:f>
              <c:numCache>
                <c:formatCode>#,##0\ [$€-410]</c:formatCode>
                <c:ptCount val="13"/>
                <c:pt idx="0">
                  <c:v>25000</c:v>
                </c:pt>
                <c:pt idx="1">
                  <c:v>36348</c:v>
                </c:pt>
                <c:pt idx="2">
                  <c:v>27562</c:v>
                </c:pt>
                <c:pt idx="3">
                  <c:v>-5059.5</c:v>
                </c:pt>
                <c:pt idx="4">
                  <c:v>30153.179999999997</c:v>
                </c:pt>
                <c:pt idx="5">
                  <c:v>32964.449999999997</c:v>
                </c:pt>
                <c:pt idx="6">
                  <c:v>33502.869999999995</c:v>
                </c:pt>
                <c:pt idx="7">
                  <c:v>41646</c:v>
                </c:pt>
                <c:pt idx="8">
                  <c:v>0</c:v>
                </c:pt>
                <c:pt idx="9">
                  <c:v>0</c:v>
                </c:pt>
                <c:pt idx="10">
                  <c:v>0</c:v>
                </c:pt>
                <c:pt idx="11">
                  <c:v>0</c:v>
                </c:pt>
                <c:pt idx="12">
                  <c:v>222117.00000000003</c:v>
                </c:pt>
              </c:numCache>
            </c:numRef>
          </c:val>
          <c:extLst>
            <c:ext xmlns:c16="http://schemas.microsoft.com/office/drawing/2014/chart" uri="{C3380CC4-5D6E-409C-BE32-E72D297353CC}">
              <c16:uniqueId val="{00000000-CF9F-493F-845F-A33E0CDA8859}"/>
            </c:ext>
          </c:extLst>
        </c:ser>
        <c:dLbls>
          <c:dLblPos val="inEnd"/>
          <c:showLegendKey val="0"/>
          <c:showVal val="1"/>
          <c:showCatName val="0"/>
          <c:showSerName val="0"/>
          <c:showPercent val="0"/>
          <c:showBubbleSize val="0"/>
        </c:dLbls>
        <c:gapWidth val="41"/>
        <c:axId val="1742405967"/>
        <c:axId val="1742406927"/>
      </c:barChart>
      <c:catAx>
        <c:axId val="17424059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742406927"/>
        <c:crosses val="autoZero"/>
        <c:auto val="1"/>
        <c:lblAlgn val="ctr"/>
        <c:lblOffset val="100"/>
        <c:noMultiLvlLbl val="0"/>
      </c:catAx>
      <c:valAx>
        <c:axId val="1742406927"/>
        <c:scaling>
          <c:orientation val="minMax"/>
        </c:scaling>
        <c:delete val="1"/>
        <c:axPos val="l"/>
        <c:numFmt formatCode="#,##0\ [$€-410]" sourceLinked="1"/>
        <c:majorTickMark val="none"/>
        <c:minorTickMark val="none"/>
        <c:tickLblPos val="nextTo"/>
        <c:crossAx val="174240596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'Spese operative'!$B$19</c:f>
              <c:strCache>
                <c:ptCount val="1"/>
                <c:pt idx="0">
                  <c:v>Spese operative totali</c:v>
                </c:pt>
              </c:strCache>
            </c:strRef>
          </c:tx>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'Spese operative'!$C$5:$O$5</c:f>
              <c:strCache>
                <c:ptCount val="13"/>
                <c:pt idx="0">
                  <c:v>Gennaio</c:v>
                </c:pt>
                <c:pt idx="1">
                  <c:v>Febbraio</c:v>
                </c:pt>
                <c:pt idx="2">
                  <c:v>Marzo</c:v>
                </c:pt>
                <c:pt idx="3">
                  <c:v>Aprile</c:v>
                </c:pt>
                <c:pt idx="4">
                  <c:v>Maggio</c:v>
                </c:pt>
                <c:pt idx="5">
                  <c:v>Giugno</c:v>
                </c:pt>
                <c:pt idx="6">
                  <c:v>Luglio</c:v>
                </c:pt>
                <c:pt idx="7">
                  <c:v>Agosto</c:v>
                </c:pt>
                <c:pt idx="8">
                  <c:v>Settembre</c:v>
                </c:pt>
                <c:pt idx="9">
                  <c:v>Ottobre</c:v>
                </c:pt>
                <c:pt idx="10">
                  <c:v>Novembre</c:v>
                </c:pt>
                <c:pt idx="11">
                  <c:v>Dicembre</c:v>
                </c:pt>
                <c:pt idx="12">
                  <c:v>Inizio inizio</c:v>
                </c:pt>
              </c:strCache>
            </c:strRef>
          </c:cat>
          <c:val>
            <c:numRef>
              <c:f>'Spese operative'!$C$19:$O$19</c:f>
              <c:numCache>
                <c:formatCode>#,##0\ [$€-410];\-#,##0\ [$€-410]</c:formatCode>
                <c:ptCount val="13"/>
                <c:pt idx="0">
                  <c:v>10841</c:v>
                </c:pt>
                <c:pt idx="1">
                  <c:v>11367.25</c:v>
                </c:pt>
                <c:pt idx="2">
                  <c:v>11919.82</c:v>
                </c:pt>
                <c:pt idx="3">
                  <c:v>12500.010000000002</c:v>
                </c:pt>
                <c:pt idx="4">
                  <c:v>13109.21</c:v>
                </c:pt>
                <c:pt idx="5">
                  <c:v>13748.859999999999</c:v>
                </c:pt>
                <c:pt idx="6">
                  <c:v>14420.509999999998</c:v>
                </c:pt>
                <c:pt idx="7">
                  <c:v>0</c:v>
                </c:pt>
                <c:pt idx="8">
                  <c:v>0</c:v>
                </c:pt>
                <c:pt idx="9">
                  <c:v>0</c:v>
                </c:pt>
                <c:pt idx="10">
                  <c:v>0</c:v>
                </c:pt>
                <c:pt idx="11">
                  <c:v>0</c:v>
                </c:pt>
                <c:pt idx="12">
                  <c:v>87906.66</c:v>
                </c:pt>
              </c:numCache>
            </c:numRef>
          </c:val>
          <c:extLst>
            <c:ext xmlns:c16="http://schemas.microsoft.com/office/drawing/2014/chart" uri="{C3380CC4-5D6E-409C-BE32-E72D297353CC}">
              <c16:uniqueId val="{00000000-6E39-4DD2-B25B-3FF6DF7B5E5A}"/>
            </c:ext>
          </c:extLst>
        </c:ser>
        <c:dLbls>
          <c:dLblPos val="inEnd"/>
          <c:showLegendKey val="0"/>
          <c:showVal val="1"/>
          <c:showCatName val="0"/>
          <c:showSerName val="0"/>
          <c:showPercent val="0"/>
          <c:showBubbleSize val="0"/>
        </c:dLbls>
        <c:gapWidth val="41"/>
        <c:axId val="2099883359"/>
        <c:axId val="2099878559"/>
      </c:barChart>
      <c:catAx>
        <c:axId val="209988335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2099878559"/>
        <c:crosses val="autoZero"/>
        <c:auto val="1"/>
        <c:lblAlgn val="ctr"/>
        <c:lblOffset val="100"/>
        <c:noMultiLvlLbl val="0"/>
      </c:catAx>
      <c:valAx>
        <c:axId val="2099878559"/>
        <c:scaling>
          <c:orientation val="minMax"/>
        </c:scaling>
        <c:delete val="1"/>
        <c:axPos val="l"/>
        <c:numFmt formatCode="#,##0\ [$€-410];\-#,##0\ [$€-410]" sourceLinked="1"/>
        <c:majorTickMark val="none"/>
        <c:minorTickMark val="none"/>
        <c:tickLblPos val="nextTo"/>
        <c:crossAx val="209988335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11430</xdr:colOff>
      <xdr:row>11</xdr:row>
      <xdr:rowOff>125730</xdr:rowOff>
    </xdr:from>
    <xdr:to>
      <xdr:col>15</xdr:col>
      <xdr:colOff>7620</xdr:colOff>
      <xdr:row>18</xdr:row>
      <xdr:rowOff>201930</xdr:rowOff>
    </xdr:to>
    <xdr:graphicFrame macro="">
      <xdr:nvGraphicFramePr>
        <xdr:cNvPr id="6" name="Chart 5">
          <a:extLst>
            <a:ext uri="{FF2B5EF4-FFF2-40B4-BE49-F238E27FC236}">
              <a16:creationId xmlns:a16="http://schemas.microsoft.com/office/drawing/2014/main" id="{8453F75B-AF5B-0E9F-2491-1F1115132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xdr:colOff>
      <xdr:row>14</xdr:row>
      <xdr:rowOff>114300</xdr:rowOff>
    </xdr:from>
    <xdr:to>
      <xdr:col>15</xdr:col>
      <xdr:colOff>0</xdr:colOff>
      <xdr:row>20</xdr:row>
      <xdr:rowOff>156210</xdr:rowOff>
    </xdr:to>
    <xdr:graphicFrame macro="">
      <xdr:nvGraphicFramePr>
        <xdr:cNvPr id="2" name="Chart 1">
          <a:extLst>
            <a:ext uri="{FF2B5EF4-FFF2-40B4-BE49-F238E27FC236}">
              <a16:creationId xmlns:a16="http://schemas.microsoft.com/office/drawing/2014/main" id="{8AF6399E-7BAE-ADBD-F90A-EDE8A4D817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125730</xdr:colOff>
      <xdr:row>19</xdr:row>
      <xdr:rowOff>72390</xdr:rowOff>
    </xdr:from>
    <xdr:to>
      <xdr:col>14</xdr:col>
      <xdr:colOff>1524000</xdr:colOff>
      <xdr:row>25</xdr:row>
      <xdr:rowOff>190500</xdr:rowOff>
    </xdr:to>
    <xdr:graphicFrame macro="">
      <xdr:nvGraphicFramePr>
        <xdr:cNvPr id="2" name="Chart 1">
          <a:extLst>
            <a:ext uri="{FF2B5EF4-FFF2-40B4-BE49-F238E27FC236}">
              <a16:creationId xmlns:a16="http://schemas.microsoft.com/office/drawing/2014/main" id="{75B4C78E-FD50-06A9-2F44-FB61C2160B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6EB59E-7F3F-449F-9B90-C6A8799B555F}" name="Table1" displayName="Table1" ref="B6:O11" totalsRowShown="0" headerRowDxfId="78" headerRowBorderDxfId="77">
  <autoFilter ref="B6:O11" xr:uid="{7C6EB59E-7F3F-449F-9B90-C6A8799B555F}"/>
  <tableColumns count="14">
    <tableColumn id="1" xr3:uid="{BDAEAD28-F02D-4A0F-A5DC-B397E8B7B13F}" name="Mese" dataDxfId="76"/>
    <tableColumn id="2" xr3:uid="{EDDDDCC5-E3C2-44D2-B4DA-5E22A9CE0856}" name="Gennaio" dataDxfId="39"/>
    <tableColumn id="3" xr3:uid="{07C72E4C-FB7E-4D0F-B719-869F648F7068}" name="Febbraio" dataDxfId="38"/>
    <tableColumn id="4" xr3:uid="{4FD5EC04-268A-4E97-BCEA-61AA3E3BF0DB}" name="Marzo" dataDxfId="37"/>
    <tableColumn id="5" xr3:uid="{E0F99418-4444-45D5-8AFF-AEE5C625461C}" name="Aprile" dataDxfId="36"/>
    <tableColumn id="6" xr3:uid="{C5C82CB0-4AAC-4B7F-B8E9-237C329708D4}" name="Maggio" dataDxfId="35"/>
    <tableColumn id="7" xr3:uid="{1C8B37F8-06D4-4A0A-B5E2-09910B40BFD1}" name="Giugno" dataDxfId="34"/>
    <tableColumn id="8" xr3:uid="{8B1965C7-F33D-4168-BF69-8DA94DAF3FCE}" name="Luglio" dataDxfId="33"/>
    <tableColumn id="9" xr3:uid="{6F06B38E-1AA7-4732-8B40-A04393655342}" name="Agosto" dataDxfId="32"/>
    <tableColumn id="10" xr3:uid="{EDD45235-3F75-481B-B6D9-9D326967C947}" name="Settembre" dataDxfId="31"/>
    <tableColumn id="11" xr3:uid="{5E418FF7-ECD1-4BC0-8DC9-524901106EE1}" name="Ottobre" dataDxfId="30"/>
    <tableColumn id="12" xr3:uid="{461F70CD-3845-4140-9A3A-6B6C9DD936D1}" name="Novembre" dataDxfId="29"/>
    <tableColumn id="13" xr3:uid="{1032B353-2088-4105-9059-717B7351B90A}" name="Dicembre" dataDxfId="28"/>
    <tableColumn id="14" xr3:uid="{BA597526-D98C-4189-BE92-F431D6978ED1}" name="Inizio inizio" dataDxfId="27"/>
  </tableColumns>
  <tableStyleInfo name="TableStyleMedium2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Income" displayName="Income" ref="B5:O12" totalsRowCount="1" headerRowDxfId="75" dataDxfId="73" totalsRowDxfId="72" headerRowBorderDxfId="74">
  <autoFilter ref="B5:O1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000-000001000000}" name="Reddito" totalsRowLabel="Vendite nette" dataDxfId="71" totalsRowDxfId="66"/>
    <tableColumn id="2" xr3:uid="{00000000-0010-0000-0000-000002000000}" name="Gennaio" totalsRowFunction="custom" dataDxfId="52" totalsRowDxfId="65" totalsRowCellStyle="Moneda [0]">
      <totalsRowFormula>IF(SUM(C6:C11)=0,"",SUM(C6:C11))</totalsRowFormula>
    </tableColumn>
    <tableColumn id="3" xr3:uid="{00000000-0010-0000-0000-000003000000}" name="Febbraio" totalsRowFunction="custom" dataDxfId="51" totalsRowDxfId="64" totalsRowCellStyle="Moneda [0]">
      <totalsRowFormula>IF(SUM(D6:D11)=0,"",SUM(D6:D11))</totalsRowFormula>
    </tableColumn>
    <tableColumn id="4" xr3:uid="{00000000-0010-0000-0000-000004000000}" name="Marzo" totalsRowFunction="custom" dataDxfId="50" totalsRowDxfId="63" totalsRowCellStyle="Moneda [0]">
      <totalsRowFormula>IF(SUM(E6:E11)=0,"",SUM(E6:E11))</totalsRowFormula>
    </tableColumn>
    <tableColumn id="5" xr3:uid="{00000000-0010-0000-0000-000005000000}" name="Aprile" totalsRowFunction="custom" dataDxfId="49" totalsRowDxfId="62" totalsRowCellStyle="Moneda [0]">
      <totalsRowFormula>IF(SUM(F6:F11)=0,"",SUM(F6:F11))</totalsRowFormula>
    </tableColumn>
    <tableColumn id="6" xr3:uid="{00000000-0010-0000-0000-000006000000}" name="Maggio" totalsRowFunction="custom" dataDxfId="48" totalsRowDxfId="61" totalsRowCellStyle="Moneda [0]">
      <totalsRowFormula>IF(SUM(G6:G11)=0,"",SUM(G6:G11))</totalsRowFormula>
    </tableColumn>
    <tableColumn id="7" xr3:uid="{00000000-0010-0000-0000-000007000000}" name="Giugno" totalsRowFunction="custom" dataDxfId="47" totalsRowDxfId="60" totalsRowCellStyle="Moneda [0]">
      <totalsRowFormula>IF(SUM(H6:H11)=0,"",SUM(H6:H11))</totalsRowFormula>
    </tableColumn>
    <tableColumn id="8" xr3:uid="{00000000-0010-0000-0000-000008000000}" name="Luglio" totalsRowFunction="custom" dataDxfId="46" totalsRowDxfId="59" totalsRowCellStyle="Moneda [0]">
      <totalsRowFormula>IF(SUM(I6:I11)=0,"",SUM(I6:I11))</totalsRowFormula>
    </tableColumn>
    <tableColumn id="9" xr3:uid="{00000000-0010-0000-0000-000009000000}" name="Agosto" totalsRowFunction="custom" dataDxfId="45" totalsRowDxfId="58" totalsRowCellStyle="Moneda [0]">
      <totalsRowFormula>IF(SUM(J6:J11)=0,"",SUM(J6:J11))</totalsRowFormula>
    </tableColumn>
    <tableColumn id="10" xr3:uid="{00000000-0010-0000-0000-00000A000000}" name="Settembre" totalsRowFunction="custom" dataDxfId="44" totalsRowDxfId="57" totalsRowCellStyle="Moneda [0]">
      <totalsRowFormula>IF(SUM(K6:K11)=0,"",SUM(K6:K11))</totalsRowFormula>
    </tableColumn>
    <tableColumn id="11" xr3:uid="{00000000-0010-0000-0000-00000B000000}" name="Ottobre" totalsRowFunction="custom" dataDxfId="43" totalsRowDxfId="56" totalsRowCellStyle="Moneda [0]">
      <totalsRowFormula>IF(SUM(L6:L11)=0,"",SUM(L6:L11))</totalsRowFormula>
    </tableColumn>
    <tableColumn id="12" xr3:uid="{00000000-0010-0000-0000-00000C000000}" name="Novembre" totalsRowFunction="custom" dataDxfId="42" totalsRowDxfId="55" totalsRowCellStyle="Moneda [0]">
      <totalsRowFormula>IF(SUM(M6:M11)=0,"",SUM(M6:M11))</totalsRowFormula>
    </tableColumn>
    <tableColumn id="13" xr3:uid="{00000000-0010-0000-0000-00000D000000}" name="Dicembre" totalsRowFunction="custom" dataDxfId="41" totalsRowDxfId="54" totalsRowCellStyle="Moneda [0]">
      <totalsRowFormula>IF(SUM(N6:N11)=0,"",SUM(N6:N11))</totalsRowFormula>
    </tableColumn>
    <tableColumn id="14" xr3:uid="{00000000-0010-0000-0000-00000E000000}" name="Inizio inizio" totalsRowFunction="custom" dataDxfId="40" totalsRowDxfId="53" totalsRowCellStyle="Moneda [0]">
      <calculatedColumnFormula>SUM(C6:N6)</calculatedColumnFormula>
      <totalsRowFormula>IF(SUM(O6:O11)=0,"",SUM(O6:O11))</totalsRowFormula>
    </tableColumn>
  </tableColumns>
  <tableStyleInfo name="Profit and Loss" showFirstColumn="0" showLastColumn="0" showRowStripes="1" showColumnStripes="0"/>
  <extLst>
    <ext xmlns:x14="http://schemas.microsoft.com/office/spreadsheetml/2009/9/main" uri="{504A1905-F514-4f6f-8877-14C23A59335A}">
      <x14:table altTextSummary="Enter income for each month in this table. Year to Date amount is automatically calculated"/>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Expenses" displayName="Expenses" ref="B5:O19" totalsRowCount="1" headerRowDxfId="70" dataDxfId="69" totalsRowDxfId="68">
  <autoFilter ref="B5:O18"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Spese operative" totalsRowLabel="Spese operative totali" dataDxfId="67" totalsRowDxfId="26"/>
    <tableColumn id="2" xr3:uid="{00000000-0010-0000-0100-000002000000}" name="Gennaio" totalsRowFunction="custom" dataDxfId="12" totalsRowDxfId="25">
      <totalsRowFormula>IF(SUM(C6:C18)=0,"",SUM(C6:C18))</totalsRowFormula>
    </tableColumn>
    <tableColumn id="3" xr3:uid="{00000000-0010-0000-0100-000003000000}" name="Febbraio" totalsRowFunction="custom" dataDxfId="11" totalsRowDxfId="24">
      <totalsRowFormula>IF(SUM(D6:D18)=0,"",SUM(D6:D18))</totalsRowFormula>
    </tableColumn>
    <tableColumn id="4" xr3:uid="{00000000-0010-0000-0100-000004000000}" name="Marzo" totalsRowFunction="custom" dataDxfId="10" totalsRowDxfId="23">
      <totalsRowFormula>IF(SUM(E6:E18)=0,"",SUM(E6:E18))</totalsRowFormula>
    </tableColumn>
    <tableColumn id="5" xr3:uid="{00000000-0010-0000-0100-000005000000}" name="Aprile" totalsRowFunction="custom" dataDxfId="9" totalsRowDxfId="22">
      <totalsRowFormula>IF(SUM(F6:F18)=0,"",SUM(F6:F18))</totalsRowFormula>
    </tableColumn>
    <tableColumn id="6" xr3:uid="{00000000-0010-0000-0100-000006000000}" name="Maggio" totalsRowFunction="custom" dataDxfId="8" totalsRowDxfId="21">
      <totalsRowFormula>IF(SUM(G6:G18)=0,"",SUM(G6:G18))</totalsRowFormula>
    </tableColumn>
    <tableColumn id="7" xr3:uid="{00000000-0010-0000-0100-000007000000}" name="Giugno" totalsRowFunction="custom" dataDxfId="7" totalsRowDxfId="20">
      <totalsRowFormula>IF(SUM(H6:H18)=0,"",SUM(H6:H18))</totalsRowFormula>
    </tableColumn>
    <tableColumn id="8" xr3:uid="{00000000-0010-0000-0100-000008000000}" name="Luglio" totalsRowFunction="custom" dataDxfId="6" totalsRowDxfId="19">
      <totalsRowFormula>IF(SUM(I6:I18)=0,"",SUM(I6:I18))</totalsRowFormula>
    </tableColumn>
    <tableColumn id="9" xr3:uid="{00000000-0010-0000-0100-000009000000}" name="Agosto" totalsRowFunction="custom" dataDxfId="5" totalsRowDxfId="18">
      <totalsRowFormula>IF(SUM(J6:J18)=0,"",SUM(J6:J18))</totalsRowFormula>
    </tableColumn>
    <tableColumn id="10" xr3:uid="{00000000-0010-0000-0100-00000A000000}" name="Settembre" totalsRowFunction="custom" dataDxfId="4" totalsRowDxfId="17">
      <totalsRowFormula>IF(SUM(K6:K18)=0,"",SUM(K6:K18))</totalsRowFormula>
    </tableColumn>
    <tableColumn id="11" xr3:uid="{00000000-0010-0000-0100-00000B000000}" name="Ottobre" totalsRowFunction="custom" dataDxfId="3" totalsRowDxfId="16">
      <totalsRowFormula>IF(SUM(L6:L18)=0,"",SUM(L6:L18))</totalsRowFormula>
    </tableColumn>
    <tableColumn id="12" xr3:uid="{00000000-0010-0000-0100-00000C000000}" name="Novembre" totalsRowFunction="custom" dataDxfId="2" totalsRowDxfId="15">
      <totalsRowFormula>IF(SUM(M6:M18)=0,"",SUM(M6:M18))</totalsRowFormula>
    </tableColumn>
    <tableColumn id="13" xr3:uid="{00000000-0010-0000-0100-00000D000000}" name="Dicembre" totalsRowFunction="custom" dataDxfId="1" totalsRowDxfId="14">
      <totalsRowFormula>IF(SUM(N6:N18)=0,"",SUM(N6:N18))</totalsRowFormula>
    </tableColumn>
    <tableColumn id="14" xr3:uid="{00000000-0010-0000-0100-00000E000000}" name="Inizio inizio" totalsRowFunction="sum" dataDxfId="0" totalsRowDxfId="13" totalsRowCellStyle="Moneda [0]">
      <calculatedColumnFormula>SUM(C6:N6)</calculatedColumnFormula>
    </tableColumn>
  </tableColumns>
  <tableStyleInfo name="TableStyleLight18" showFirstColumn="0" showLastColumn="0" showRowStripes="1" showColumnStripes="0"/>
  <extLst>
    <ext xmlns:x14="http://schemas.microsoft.com/office/spreadsheetml/2009/9/main" uri="{504A1905-F514-4f6f-8877-14C23A59335A}">
      <x14:table altTextSummary="Enter Operation Expenses for each month in this table. Year to Date amount is automatically calculated"/>
    </ext>
  </extLst>
</table>
</file>

<file path=xl/theme/theme1.xml><?xml version="1.0" encoding="utf-8"?>
<a:theme xmlns:a="http://schemas.openxmlformats.org/drawingml/2006/main" name="Office Theme">
  <a:themeElements>
    <a:clrScheme name="Profit and Loss">
      <a:dk1>
        <a:sysClr val="windowText" lastClr="000000"/>
      </a:dk1>
      <a:lt1>
        <a:sysClr val="window" lastClr="FFFFFF"/>
      </a:lt1>
      <a:dk2>
        <a:srgbClr val="414141"/>
      </a:dk2>
      <a:lt2>
        <a:srgbClr val="F0F0F0"/>
      </a:lt2>
      <a:accent1>
        <a:srgbClr val="74CADA"/>
      </a:accent1>
      <a:accent2>
        <a:srgbClr val="92CC46"/>
      </a:accent2>
      <a:accent3>
        <a:srgbClr val="F1603D"/>
      </a:accent3>
      <a:accent4>
        <a:srgbClr val="8F919E"/>
      </a:accent4>
      <a:accent5>
        <a:srgbClr val="8D77FB"/>
      </a:accent5>
      <a:accent6>
        <a:srgbClr val="5B7799"/>
      </a:accent6>
      <a:hlink>
        <a:srgbClr val="0563C1"/>
      </a:hlink>
      <a:folHlink>
        <a:srgbClr val="954F72"/>
      </a:folHlink>
    </a:clrScheme>
    <a:fontScheme name="Profit and Loss">
      <a:majorFont>
        <a:latin typeface="Cambria"/>
        <a:ea typeface=""/>
        <a:cs typeface=""/>
      </a:majorFont>
      <a:minorFont>
        <a:latin typeface="Segoe U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O11"/>
  <sheetViews>
    <sheetView showGridLines="0" tabSelected="1" zoomScale="90" zoomScaleNormal="90" workbookViewId="0">
      <selection activeCell="O19" sqref="O19"/>
    </sheetView>
  </sheetViews>
  <sheetFormatPr baseColWidth="10" defaultColWidth="8.796875" defaultRowHeight="30" customHeight="1" x14ac:dyDescent="0.4"/>
  <cols>
    <col min="1" max="1" width="1.8984375" style="1" customWidth="1"/>
    <col min="2" max="2" width="35" style="2" customWidth="1"/>
    <col min="3" max="14" width="12" style="2" customWidth="1"/>
    <col min="15" max="15" width="20.19921875" style="2" customWidth="1"/>
    <col min="16" max="16" width="2.59765625" style="2" customWidth="1"/>
    <col min="17" max="16384" width="8.796875" style="2"/>
  </cols>
  <sheetData>
    <row r="1" spans="1:15" ht="9.6" customHeight="1" x14ac:dyDescent="0.4"/>
    <row r="2" spans="1:15" ht="30" customHeight="1" x14ac:dyDescent="0.4">
      <c r="A2" s="12"/>
      <c r="B2" s="18" t="s">
        <v>0</v>
      </c>
      <c r="C2" s="18"/>
      <c r="D2" s="18"/>
      <c r="E2" s="18"/>
      <c r="F2" s="18"/>
      <c r="G2" s="18"/>
      <c r="H2" s="18"/>
      <c r="I2" s="18"/>
      <c r="J2" s="18"/>
      <c r="K2" s="18"/>
      <c r="L2" s="18"/>
      <c r="M2" s="18"/>
      <c r="N2" s="18"/>
      <c r="O2" s="18"/>
    </row>
    <row r="3" spans="1:15" ht="43.8" customHeight="1" x14ac:dyDescent="0.4">
      <c r="A3" s="12"/>
      <c r="B3" s="19" t="s">
        <v>1</v>
      </c>
      <c r="C3" s="19"/>
      <c r="D3" s="19"/>
      <c r="E3" s="19"/>
      <c r="F3" s="19"/>
      <c r="G3" s="19"/>
      <c r="H3" s="19"/>
      <c r="I3" s="19"/>
      <c r="J3" s="19"/>
      <c r="K3" s="19"/>
      <c r="L3" s="19"/>
      <c r="M3" s="19"/>
      <c r="N3" s="19"/>
      <c r="O3" s="19"/>
    </row>
    <row r="4" spans="1:15" ht="43.8" customHeight="1" x14ac:dyDescent="0.4">
      <c r="A4" s="12"/>
      <c r="B4" s="11"/>
      <c r="C4" s="11"/>
      <c r="D4" s="11"/>
      <c r="E4" s="11"/>
      <c r="F4" s="11"/>
      <c r="G4" s="17" t="s">
        <v>2</v>
      </c>
      <c r="H4" s="17"/>
      <c r="I4" s="17"/>
      <c r="J4" s="11"/>
      <c r="K4" s="11"/>
      <c r="L4" s="11"/>
      <c r="M4" s="11"/>
      <c r="N4" s="11"/>
      <c r="O4" s="11"/>
    </row>
    <row r="5" spans="1:15" ht="11.4" customHeight="1" x14ac:dyDescent="0.4">
      <c r="A5" s="12"/>
      <c r="B5" s="5"/>
      <c r="C5" s="6"/>
      <c r="D5" s="6"/>
      <c r="E5" s="6"/>
      <c r="F5" s="6"/>
      <c r="G5" s="6"/>
      <c r="H5" s="6"/>
      <c r="I5" s="6"/>
      <c r="J5" s="6"/>
      <c r="K5" s="6"/>
      <c r="L5" s="4"/>
      <c r="M5" s="4"/>
      <c r="N5" s="4"/>
      <c r="O5" s="4"/>
    </row>
    <row r="6" spans="1:15" s="3" customFormat="1" ht="39.9" customHeight="1" thickBot="1" x14ac:dyDescent="0.45">
      <c r="A6" s="13"/>
      <c r="B6" s="8" t="s">
        <v>3</v>
      </c>
      <c r="C6" s="21" t="s">
        <v>9</v>
      </c>
      <c r="D6" s="21" t="s">
        <v>10</v>
      </c>
      <c r="E6" s="21" t="s">
        <v>11</v>
      </c>
      <c r="F6" s="21" t="s">
        <v>12</v>
      </c>
      <c r="G6" s="21" t="s">
        <v>13</v>
      </c>
      <c r="H6" s="21" t="s">
        <v>14</v>
      </c>
      <c r="I6" s="21" t="s">
        <v>15</v>
      </c>
      <c r="J6" s="21" t="s">
        <v>16</v>
      </c>
      <c r="K6" s="21" t="s">
        <v>17</v>
      </c>
      <c r="L6" s="21" t="s">
        <v>18</v>
      </c>
      <c r="M6" s="21" t="s">
        <v>19</v>
      </c>
      <c r="N6" s="21" t="s">
        <v>20</v>
      </c>
      <c r="O6" s="21" t="s">
        <v>21</v>
      </c>
    </row>
    <row r="7" spans="1:15" ht="30" customHeight="1" x14ac:dyDescent="0.4">
      <c r="A7" s="12"/>
      <c r="B7" s="9" t="s">
        <v>4</v>
      </c>
      <c r="C7" s="24">
        <f>IFERROR(Reddito!C14-Expenses[[#Totals],[Gennaio]],"")</f>
        <v>14159</v>
      </c>
      <c r="D7" s="24">
        <f>IFERROR(Reddito!D14-Expenses[[#Totals],[Febbraio]],"")</f>
        <v>24980.75</v>
      </c>
      <c r="E7" s="24">
        <f>IFERROR(Reddito!E14-Expenses[[#Totals],[Marzo]],"")</f>
        <v>15642.18</v>
      </c>
      <c r="F7" s="24">
        <f>IFERROR(Reddito!F14-Expenses[[#Totals],[Aprile]],"")</f>
        <v>-17559.510000000002</v>
      </c>
      <c r="G7" s="24">
        <f>IFERROR(Reddito!G14-Expenses[[#Totals],[Maggio]],"")</f>
        <v>17043.969999999998</v>
      </c>
      <c r="H7" s="24">
        <f>IFERROR(Reddito!H14-Expenses[[#Totals],[Giugno]],"")</f>
        <v>19215.589999999997</v>
      </c>
      <c r="I7" s="24">
        <f>IFERROR(Reddito!I14-Expenses[[#Totals],[Luglio]],"")</f>
        <v>19082.359999999997</v>
      </c>
      <c r="J7" s="24" t="str">
        <f>IFERROR(Reddito!J14-Expenses[[#Totals],[Agosto]],"")</f>
        <v/>
      </c>
      <c r="K7" s="24" t="str">
        <f>IFERROR(Reddito!K14-Expenses[[#Totals],[Settembre]],"")</f>
        <v/>
      </c>
      <c r="L7" s="24" t="str">
        <f>IFERROR(Reddito!L14-Expenses[[#Totals],[Ottobre]],"")</f>
        <v/>
      </c>
      <c r="M7" s="24" t="str">
        <f>IFERROR(Reddito!M14-Expenses[[#Totals],[Novembre]],"")</f>
        <v/>
      </c>
      <c r="N7" s="24" t="str">
        <f>IFERROR(Reddito!N14-Expenses[[#Totals],[Dicembre]],"")</f>
        <v/>
      </c>
      <c r="O7" s="24">
        <f>IFERROR(Reddito!O14-Expenses[[#Totals],[Inizio inizio]],"")</f>
        <v>134210.34000000003</v>
      </c>
    </row>
    <row r="8" spans="1:15" ht="30" customHeight="1" x14ac:dyDescent="0.4">
      <c r="A8" s="12"/>
      <c r="B8" s="20" t="s">
        <v>5</v>
      </c>
      <c r="C8" s="25">
        <v>-100</v>
      </c>
      <c r="D8" s="25">
        <v>-105</v>
      </c>
      <c r="E8" s="25">
        <v>-110.25</v>
      </c>
      <c r="F8" s="25">
        <v>-115.76</v>
      </c>
      <c r="G8" s="25">
        <v>-121.55</v>
      </c>
      <c r="H8" s="25">
        <v>-127.63</v>
      </c>
      <c r="I8" s="25">
        <v>-134.01</v>
      </c>
      <c r="J8" s="25"/>
      <c r="K8" s="25"/>
      <c r="L8" s="25"/>
      <c r="M8" s="25"/>
      <c r="N8" s="25"/>
      <c r="O8" s="26">
        <f t="shared" ref="O8:O10" si="0">SUM(C8:N8)</f>
        <v>-814.19999999999993</v>
      </c>
    </row>
    <row r="9" spans="1:15" ht="30" customHeight="1" x14ac:dyDescent="0.4">
      <c r="A9" s="12"/>
      <c r="B9" s="9" t="s">
        <v>6</v>
      </c>
      <c r="C9" s="27">
        <f>IFERROR(C7+C8,"")</f>
        <v>14059</v>
      </c>
      <c r="D9" s="27">
        <f t="shared" ref="D9:N9" si="1">IFERROR(D7+D8,"")</f>
        <v>24875.75</v>
      </c>
      <c r="E9" s="27">
        <f t="shared" si="1"/>
        <v>15531.93</v>
      </c>
      <c r="F9" s="27">
        <f t="shared" si="1"/>
        <v>-17675.27</v>
      </c>
      <c r="G9" s="27">
        <f t="shared" si="1"/>
        <v>16922.419999999998</v>
      </c>
      <c r="H9" s="27">
        <f t="shared" si="1"/>
        <v>19087.959999999995</v>
      </c>
      <c r="I9" s="27">
        <f t="shared" si="1"/>
        <v>18948.349999999999</v>
      </c>
      <c r="J9" s="27" t="str">
        <f t="shared" si="1"/>
        <v/>
      </c>
      <c r="K9" s="27" t="str">
        <f t="shared" si="1"/>
        <v/>
      </c>
      <c r="L9" s="27" t="str">
        <f t="shared" si="1"/>
        <v/>
      </c>
      <c r="M9" s="27" t="str">
        <f t="shared" si="1"/>
        <v/>
      </c>
      <c r="N9" s="27" t="str">
        <f t="shared" si="1"/>
        <v/>
      </c>
      <c r="O9" s="28">
        <f t="shared" si="0"/>
        <v>91750.139999999985</v>
      </c>
    </row>
    <row r="10" spans="1:15" ht="30" customHeight="1" x14ac:dyDescent="0.4">
      <c r="A10" s="12"/>
      <c r="B10" s="20" t="s">
        <v>7</v>
      </c>
      <c r="C10" s="25">
        <v>2400</v>
      </c>
      <c r="D10" s="25">
        <v>2500</v>
      </c>
      <c r="E10" s="25">
        <v>2600</v>
      </c>
      <c r="F10" s="25">
        <v>2700</v>
      </c>
      <c r="G10" s="25">
        <v>2900</v>
      </c>
      <c r="H10" s="25">
        <v>3000</v>
      </c>
      <c r="I10" s="25">
        <v>3200</v>
      </c>
      <c r="J10" s="25"/>
      <c r="K10" s="25"/>
      <c r="L10" s="25"/>
      <c r="M10" s="25"/>
      <c r="N10" s="25"/>
      <c r="O10" s="26">
        <f t="shared" si="0"/>
        <v>19300</v>
      </c>
    </row>
    <row r="11" spans="1:15" ht="30" customHeight="1" x14ac:dyDescent="0.4">
      <c r="A11" s="12"/>
      <c r="B11" s="9" t="s">
        <v>8</v>
      </c>
      <c r="C11" s="29">
        <f>IFERROR(C9-C10,"")</f>
        <v>11659</v>
      </c>
      <c r="D11" s="29">
        <f t="shared" ref="D11:O11" si="2">IFERROR(D9-D10,"")</f>
        <v>22375.75</v>
      </c>
      <c r="E11" s="29">
        <f t="shared" si="2"/>
        <v>12931.93</v>
      </c>
      <c r="F11" s="29">
        <f t="shared" si="2"/>
        <v>-20375.27</v>
      </c>
      <c r="G11" s="29">
        <f t="shared" si="2"/>
        <v>14022.419999999998</v>
      </c>
      <c r="H11" s="29">
        <f t="shared" si="2"/>
        <v>16087.959999999995</v>
      </c>
      <c r="I11" s="29">
        <f t="shared" si="2"/>
        <v>15748.349999999999</v>
      </c>
      <c r="J11" s="29" t="str">
        <f t="shared" si="2"/>
        <v/>
      </c>
      <c r="K11" s="29" t="str">
        <f t="shared" si="2"/>
        <v/>
      </c>
      <c r="L11" s="29" t="str">
        <f t="shared" si="2"/>
        <v/>
      </c>
      <c r="M11" s="29" t="str">
        <f t="shared" si="2"/>
        <v/>
      </c>
      <c r="N11" s="29" t="str">
        <f t="shared" si="2"/>
        <v/>
      </c>
      <c r="O11" s="30">
        <f t="shared" si="2"/>
        <v>72450.139999999985</v>
      </c>
    </row>
  </sheetData>
  <dataConsolidate/>
  <mergeCells count="3">
    <mergeCell ref="G4:I4"/>
    <mergeCell ref="B2:O2"/>
    <mergeCell ref="B3:O3"/>
  </mergeCells>
  <dataValidations xWindow="289" yWindow="599" count="1">
    <dataValidation allowBlank="1" showInputMessage="1" showErrorMessage="1" prompt="Create a Profit and Loss Statement in this worksheet. Enter Year in cell B1 and Company Name in cell C2. Net Income is automatically calculated in cell L2. Chart is in cell B3" sqref="A2" xr:uid="{00000000-0002-0000-0000-000000000000}"/>
  </dataValidations>
  <printOptions horizontalCentered="1"/>
  <pageMargins left="0.25" right="0.25" top="0.75" bottom="0.75" header="0.3" footer="0.3"/>
  <pageSetup paperSize="9" scale="76" fitToHeight="0" orientation="landscape" r:id="rId1"/>
  <headerFooter differentFirst="1">
    <oddFooter>&amp;C&amp;K03+000Page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O14"/>
  <sheetViews>
    <sheetView showGridLines="0" zoomScale="90" zoomScaleNormal="90" workbookViewId="0">
      <selection activeCell="O21" sqref="O21"/>
    </sheetView>
  </sheetViews>
  <sheetFormatPr baseColWidth="10" defaultColWidth="8.796875" defaultRowHeight="30" customHeight="1" x14ac:dyDescent="0.4"/>
  <cols>
    <col min="1" max="1" width="1.8984375" style="1" customWidth="1"/>
    <col min="2" max="2" width="34.19921875" style="2" bestFit="1" customWidth="1"/>
    <col min="3" max="14" width="12" style="2" customWidth="1"/>
    <col min="15" max="15" width="20.19921875" style="2" customWidth="1"/>
    <col min="16" max="16" width="2.59765625" style="2" customWidth="1"/>
    <col min="17" max="16384" width="8.796875" style="2"/>
  </cols>
  <sheetData>
    <row r="1" spans="1:15" ht="30" customHeight="1" x14ac:dyDescent="0.4">
      <c r="A1" s="12"/>
      <c r="B1" s="18" t="s">
        <v>0</v>
      </c>
      <c r="C1" s="18"/>
      <c r="D1" s="18"/>
      <c r="E1" s="18"/>
      <c r="F1" s="18"/>
      <c r="G1" s="18"/>
      <c r="H1" s="18"/>
      <c r="I1" s="18"/>
      <c r="J1" s="18"/>
      <c r="K1" s="18"/>
      <c r="L1" s="18"/>
      <c r="M1" s="18"/>
      <c r="N1" s="18"/>
      <c r="O1" s="18"/>
    </row>
    <row r="2" spans="1:15" ht="43.8" customHeight="1" x14ac:dyDescent="0.4">
      <c r="A2" s="12"/>
      <c r="B2" s="19" t="s">
        <v>1</v>
      </c>
      <c r="C2" s="19"/>
      <c r="D2" s="19"/>
      <c r="E2" s="19"/>
      <c r="F2" s="19"/>
      <c r="G2" s="19"/>
      <c r="H2" s="19"/>
      <c r="I2" s="19"/>
      <c r="J2" s="19"/>
      <c r="K2" s="19"/>
      <c r="L2" s="19"/>
      <c r="M2" s="19"/>
      <c r="N2" s="19"/>
      <c r="O2" s="19"/>
    </row>
    <row r="3" spans="1:15" ht="43.8" customHeight="1" x14ac:dyDescent="0.4">
      <c r="A3" s="12"/>
      <c r="B3" s="11"/>
      <c r="C3" s="11"/>
      <c r="D3" s="11"/>
      <c r="E3" s="11"/>
      <c r="F3" s="11"/>
      <c r="G3" s="17" t="s">
        <v>2</v>
      </c>
      <c r="H3" s="17"/>
      <c r="I3" s="17"/>
      <c r="J3" s="11"/>
      <c r="K3" s="11"/>
      <c r="L3" s="11"/>
      <c r="M3" s="11"/>
      <c r="N3" s="11"/>
      <c r="O3" s="11"/>
    </row>
    <row r="4" spans="1:15" ht="9.6" customHeight="1" thickBot="1" x14ac:dyDescent="0.5">
      <c r="A4" s="14"/>
      <c r="B4" s="10"/>
      <c r="C4" s="7"/>
      <c r="D4" s="7"/>
      <c r="E4" s="7"/>
      <c r="F4" s="7"/>
      <c r="G4" s="7"/>
      <c r="H4" s="7"/>
      <c r="I4" s="7"/>
      <c r="J4" s="7"/>
      <c r="K4" s="7"/>
    </row>
    <row r="5" spans="1:15" s="3" customFormat="1" ht="39.9" customHeight="1" thickBot="1" x14ac:dyDescent="0.45">
      <c r="A5" s="13"/>
      <c r="B5" s="15" t="s">
        <v>22</v>
      </c>
      <c r="C5" s="22" t="s">
        <v>9</v>
      </c>
      <c r="D5" s="22" t="s">
        <v>10</v>
      </c>
      <c r="E5" s="22" t="s">
        <v>11</v>
      </c>
      <c r="F5" s="22" t="s">
        <v>12</v>
      </c>
      <c r="G5" s="22" t="s">
        <v>13</v>
      </c>
      <c r="H5" s="22" t="s">
        <v>14</v>
      </c>
      <c r="I5" s="22" t="s">
        <v>15</v>
      </c>
      <c r="J5" s="22" t="s">
        <v>16</v>
      </c>
      <c r="K5" s="22" t="s">
        <v>17</v>
      </c>
      <c r="L5" s="22" t="s">
        <v>18</v>
      </c>
      <c r="M5" s="22" t="s">
        <v>19</v>
      </c>
      <c r="N5" s="22" t="s">
        <v>20</v>
      </c>
      <c r="O5" s="22" t="s">
        <v>21</v>
      </c>
    </row>
    <row r="6" spans="1:15" ht="30" customHeight="1" thickBot="1" x14ac:dyDescent="0.45">
      <c r="A6" s="12"/>
      <c r="B6" s="31" t="s">
        <v>23</v>
      </c>
      <c r="C6" s="34">
        <v>50000</v>
      </c>
      <c r="D6" s="34">
        <v>63098</v>
      </c>
      <c r="E6" s="34">
        <v>55125</v>
      </c>
      <c r="F6" s="34">
        <v>23881</v>
      </c>
      <c r="G6" s="34">
        <v>60775.31</v>
      </c>
      <c r="H6" s="34">
        <v>63814.080000000002</v>
      </c>
      <c r="I6" s="34">
        <v>67004.78</v>
      </c>
      <c r="J6" s="34">
        <v>89000</v>
      </c>
      <c r="K6" s="34"/>
      <c r="L6" s="34"/>
      <c r="M6" s="34"/>
      <c r="N6" s="34"/>
      <c r="O6" s="35">
        <f>SUM(C6:N6)</f>
        <v>472698.17000000004</v>
      </c>
    </row>
    <row r="7" spans="1:15" ht="30" customHeight="1" thickBot="1" x14ac:dyDescent="0.45">
      <c r="A7" s="12"/>
      <c r="B7" s="31" t="s">
        <v>24</v>
      </c>
      <c r="C7" s="34">
        <v>0</v>
      </c>
      <c r="D7" s="34">
        <v>-500</v>
      </c>
      <c r="E7" s="34">
        <v>0</v>
      </c>
      <c r="F7" s="34">
        <v>0</v>
      </c>
      <c r="G7" s="34">
        <v>-234</v>
      </c>
      <c r="H7" s="34">
        <v>0</v>
      </c>
      <c r="I7" s="34">
        <v>0</v>
      </c>
      <c r="J7" s="34">
        <v>-300</v>
      </c>
      <c r="K7" s="34"/>
      <c r="L7" s="34"/>
      <c r="M7" s="34"/>
      <c r="N7" s="34"/>
      <c r="O7" s="35">
        <f t="shared" ref="O7:O13" si="0">SUM(C7:N7)</f>
        <v>-1034</v>
      </c>
    </row>
    <row r="8" spans="1:15" ht="30" customHeight="1" thickBot="1" x14ac:dyDescent="0.45">
      <c r="A8" s="12"/>
      <c r="B8" s="31" t="s">
        <v>25</v>
      </c>
      <c r="C8" s="34">
        <v>-5000</v>
      </c>
      <c r="D8" s="34">
        <v>-5250</v>
      </c>
      <c r="E8" s="34">
        <v>-5513</v>
      </c>
      <c r="F8" s="34">
        <v>-5788</v>
      </c>
      <c r="G8" s="34">
        <v>-6078</v>
      </c>
      <c r="H8" s="34">
        <v>-5324</v>
      </c>
      <c r="I8" s="34">
        <v>-6700</v>
      </c>
      <c r="J8" s="34">
        <v>-400</v>
      </c>
      <c r="K8" s="34"/>
      <c r="L8" s="34"/>
      <c r="M8" s="34"/>
      <c r="N8" s="34"/>
      <c r="O8" s="35">
        <f t="shared" si="0"/>
        <v>-40053</v>
      </c>
    </row>
    <row r="9" spans="1:15" ht="30" customHeight="1" thickBot="1" x14ac:dyDescent="0.45">
      <c r="A9" s="12"/>
      <c r="B9" s="31" t="s">
        <v>26</v>
      </c>
      <c r="C9" s="34">
        <v>0</v>
      </c>
      <c r="D9" s="34">
        <v>0</v>
      </c>
      <c r="E9" s="34">
        <v>0</v>
      </c>
      <c r="F9" s="34">
        <v>0</v>
      </c>
      <c r="G9" s="34">
        <v>0</v>
      </c>
      <c r="H9" s="34">
        <v>0</v>
      </c>
      <c r="I9" s="34">
        <v>0</v>
      </c>
      <c r="J9" s="34">
        <v>2000</v>
      </c>
      <c r="K9" s="34"/>
      <c r="L9" s="34"/>
      <c r="M9" s="34"/>
      <c r="N9" s="34"/>
      <c r="O9" s="35">
        <f t="shared" si="0"/>
        <v>2000</v>
      </c>
    </row>
    <row r="10" spans="1:15" ht="30" customHeight="1" thickBot="1" x14ac:dyDescent="0.45">
      <c r="A10" s="12"/>
      <c r="B10" s="31" t="s">
        <v>27</v>
      </c>
      <c r="C10" s="34">
        <v>0</v>
      </c>
      <c r="D10" s="34">
        <v>0</v>
      </c>
      <c r="E10" s="34">
        <v>0</v>
      </c>
      <c r="F10" s="34">
        <v>0</v>
      </c>
      <c r="G10" s="34">
        <v>0</v>
      </c>
      <c r="H10" s="34">
        <v>0</v>
      </c>
      <c r="I10" s="34">
        <v>0</v>
      </c>
      <c r="J10" s="34"/>
      <c r="K10" s="34"/>
      <c r="L10" s="34"/>
      <c r="M10" s="34"/>
      <c r="N10" s="34"/>
      <c r="O10" s="35">
        <f t="shared" si="0"/>
        <v>0</v>
      </c>
    </row>
    <row r="11" spans="1:15" ht="30" customHeight="1" thickBot="1" x14ac:dyDescent="0.45">
      <c r="A11" s="12"/>
      <c r="B11" s="31" t="s">
        <v>28</v>
      </c>
      <c r="C11" s="34">
        <v>0</v>
      </c>
      <c r="D11" s="34">
        <v>0</v>
      </c>
      <c r="E11" s="34">
        <v>0</v>
      </c>
      <c r="F11" s="34">
        <v>0</v>
      </c>
      <c r="G11" s="34">
        <v>0</v>
      </c>
      <c r="H11" s="34">
        <v>0</v>
      </c>
      <c r="I11" s="34">
        <v>0</v>
      </c>
      <c r="J11" s="34"/>
      <c r="K11" s="34"/>
      <c r="L11" s="34"/>
      <c r="M11" s="34"/>
      <c r="N11" s="34"/>
      <c r="O11" s="35">
        <f t="shared" si="0"/>
        <v>0</v>
      </c>
    </row>
    <row r="12" spans="1:15" ht="30" customHeight="1" thickBot="1" x14ac:dyDescent="0.45">
      <c r="A12" s="12"/>
      <c r="B12" s="32" t="s">
        <v>29</v>
      </c>
      <c r="C12" s="36">
        <f>IF(SUM(C6:C11)=0,"",SUM(C6:C11))</f>
        <v>45000</v>
      </c>
      <c r="D12" s="36">
        <f t="shared" ref="D12:O12" si="1">IF(SUM(D6:D11)=0,"",SUM(D6:D11))</f>
        <v>57348</v>
      </c>
      <c r="E12" s="36">
        <f t="shared" si="1"/>
        <v>49612</v>
      </c>
      <c r="F12" s="36">
        <f t="shared" si="1"/>
        <v>18093</v>
      </c>
      <c r="G12" s="36">
        <f t="shared" si="1"/>
        <v>54463.31</v>
      </c>
      <c r="H12" s="36">
        <f t="shared" si="1"/>
        <v>58490.080000000002</v>
      </c>
      <c r="I12" s="36">
        <f t="shared" si="1"/>
        <v>60304.78</v>
      </c>
      <c r="J12" s="36">
        <f t="shared" si="1"/>
        <v>90300</v>
      </c>
      <c r="K12" s="36" t="str">
        <f t="shared" si="1"/>
        <v/>
      </c>
      <c r="L12" s="36" t="str">
        <f t="shared" si="1"/>
        <v/>
      </c>
      <c r="M12" s="36" t="str">
        <f t="shared" si="1"/>
        <v/>
      </c>
      <c r="N12" s="36" t="str">
        <f t="shared" si="1"/>
        <v/>
      </c>
      <c r="O12" s="36">
        <f t="shared" si="1"/>
        <v>433611.17000000004</v>
      </c>
    </row>
    <row r="13" spans="1:15" ht="30" customHeight="1" thickBot="1" x14ac:dyDescent="0.45">
      <c r="A13" s="12"/>
      <c r="B13" s="33" t="s">
        <v>30</v>
      </c>
      <c r="C13" s="36">
        <v>20000</v>
      </c>
      <c r="D13" s="36">
        <v>21000</v>
      </c>
      <c r="E13" s="36">
        <v>22050</v>
      </c>
      <c r="F13" s="36">
        <v>23152.5</v>
      </c>
      <c r="G13" s="36">
        <v>24310.13</v>
      </c>
      <c r="H13" s="36">
        <v>25525.63</v>
      </c>
      <c r="I13" s="36">
        <v>26801.91</v>
      </c>
      <c r="J13" s="36">
        <v>48654</v>
      </c>
      <c r="K13" s="36"/>
      <c r="L13" s="36"/>
      <c r="M13" s="36"/>
      <c r="N13" s="36"/>
      <c r="O13" s="36">
        <f t="shared" si="0"/>
        <v>211494.17</v>
      </c>
    </row>
    <row r="14" spans="1:15" ht="30" customHeight="1" thickBot="1" x14ac:dyDescent="0.45">
      <c r="A14" s="12"/>
      <c r="B14" s="16" t="s">
        <v>31</v>
      </c>
      <c r="C14" s="37">
        <f>IFERROR(C12-C13,"")</f>
        <v>25000</v>
      </c>
      <c r="D14" s="37">
        <f t="shared" ref="D14:O14" si="2">IFERROR(D12-D13,"")</f>
        <v>36348</v>
      </c>
      <c r="E14" s="37">
        <f t="shared" si="2"/>
        <v>27562</v>
      </c>
      <c r="F14" s="37">
        <f t="shared" si="2"/>
        <v>-5059.5</v>
      </c>
      <c r="G14" s="37">
        <f t="shared" si="2"/>
        <v>30153.179999999997</v>
      </c>
      <c r="H14" s="37">
        <f t="shared" si="2"/>
        <v>32964.449999999997</v>
      </c>
      <c r="I14" s="37">
        <f t="shared" si="2"/>
        <v>33502.869999999995</v>
      </c>
      <c r="J14" s="37">
        <f t="shared" si="2"/>
        <v>41646</v>
      </c>
      <c r="K14" s="37" t="str">
        <f t="shared" si="2"/>
        <v/>
      </c>
      <c r="L14" s="37" t="str">
        <f t="shared" si="2"/>
        <v/>
      </c>
      <c r="M14" s="37" t="str">
        <f t="shared" si="2"/>
        <v/>
      </c>
      <c r="N14" s="37" t="str">
        <f t="shared" si="2"/>
        <v/>
      </c>
      <c r="O14" s="37">
        <f t="shared" si="2"/>
        <v>222117.00000000003</v>
      </c>
    </row>
  </sheetData>
  <dataConsolidate/>
  <mergeCells count="3">
    <mergeCell ref="B1:O1"/>
    <mergeCell ref="B2:O2"/>
    <mergeCell ref="G3:I3"/>
  </mergeCells>
  <dataValidations count="3">
    <dataValidation allowBlank="1" showInputMessage="1" showErrorMessage="1" prompt="Enter Income for this month in this column under this heading" sqref="L5:N5" xr:uid="{00000000-0002-0000-0100-000002000000}"/>
    <dataValidation allowBlank="1" showInputMessage="1" showErrorMessage="1" prompt="Enter Costs of Good Sold in cells to the right. Gross Profit is automatically calculated in row below" sqref="B13" xr:uid="{00000000-0002-0000-0100-000004000000}"/>
    <dataValidation allowBlank="1" showInputMessage="1" showErrorMessage="1" prompt="Year to Date amount is automatically calculated in this column under this heading. Gross profits are beneath the table under Cost of Goods Sold" sqref="O5" xr:uid="{00000000-0002-0000-0100-000005000000}"/>
  </dataValidation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13 O6:O11"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O19"/>
  <sheetViews>
    <sheetView showGridLines="0" zoomScale="90" zoomScaleNormal="90" workbookViewId="0">
      <selection activeCell="O26" sqref="O26"/>
    </sheetView>
  </sheetViews>
  <sheetFormatPr baseColWidth="10" defaultColWidth="8.796875" defaultRowHeight="30" customHeight="1" x14ac:dyDescent="0.4"/>
  <cols>
    <col min="1" max="1" width="1.8984375" style="2" customWidth="1"/>
    <col min="2" max="2" width="29.8984375" style="2" customWidth="1"/>
    <col min="3" max="14" width="12" style="2" customWidth="1"/>
    <col min="15" max="15" width="20.19921875" style="2" customWidth="1"/>
    <col min="16" max="16" width="2.59765625" style="2" customWidth="1"/>
    <col min="17" max="16384" width="8.796875" style="2"/>
  </cols>
  <sheetData>
    <row r="1" spans="1:15" ht="30" customHeight="1" x14ac:dyDescent="0.4">
      <c r="A1" s="12"/>
      <c r="B1" s="18" t="s">
        <v>0</v>
      </c>
      <c r="C1" s="18"/>
      <c r="D1" s="18"/>
      <c r="E1" s="18"/>
      <c r="F1" s="18"/>
      <c r="G1" s="18"/>
      <c r="H1" s="18"/>
      <c r="I1" s="18"/>
      <c r="J1" s="18"/>
      <c r="K1" s="18"/>
      <c r="L1" s="18"/>
      <c r="M1" s="18"/>
      <c r="N1" s="18"/>
      <c r="O1" s="18"/>
    </row>
    <row r="2" spans="1:15" ht="43.8" customHeight="1" x14ac:dyDescent="0.4">
      <c r="A2" s="12"/>
      <c r="B2" s="19" t="s">
        <v>1</v>
      </c>
      <c r="C2" s="19"/>
      <c r="D2" s="19"/>
      <c r="E2" s="19"/>
      <c r="F2" s="19"/>
      <c r="G2" s="19"/>
      <c r="H2" s="19"/>
      <c r="I2" s="19"/>
      <c r="J2" s="19"/>
      <c r="K2" s="19"/>
      <c r="L2" s="19"/>
      <c r="M2" s="19"/>
      <c r="N2" s="19"/>
      <c r="O2" s="19"/>
    </row>
    <row r="3" spans="1:15" ht="43.8" customHeight="1" x14ac:dyDescent="0.4">
      <c r="A3" s="12"/>
      <c r="B3" s="11"/>
      <c r="C3" s="11"/>
      <c r="D3" s="11"/>
      <c r="E3" s="11"/>
      <c r="F3" s="11"/>
      <c r="G3" s="17" t="s">
        <v>32</v>
      </c>
      <c r="H3" s="17"/>
      <c r="I3" s="17"/>
      <c r="J3" s="11"/>
      <c r="K3" s="11"/>
      <c r="L3" s="11"/>
      <c r="M3" s="11"/>
      <c r="N3" s="11"/>
      <c r="O3" s="11"/>
    </row>
    <row r="4" spans="1:15" ht="10.199999999999999" customHeight="1" x14ac:dyDescent="0.4">
      <c r="B4" s="5"/>
      <c r="C4" s="6"/>
      <c r="D4" s="6"/>
      <c r="E4" s="6"/>
      <c r="F4" s="6"/>
      <c r="G4" s="6"/>
      <c r="H4" s="6"/>
      <c r="I4" s="6"/>
      <c r="J4" s="6"/>
      <c r="K4" s="6"/>
    </row>
    <row r="5" spans="1:15" ht="30" customHeight="1" x14ac:dyDescent="0.4">
      <c r="A5" s="3"/>
      <c r="B5" s="38" t="s">
        <v>33</v>
      </c>
      <c r="C5" s="23" t="s">
        <v>9</v>
      </c>
      <c r="D5" s="23" t="s">
        <v>10</v>
      </c>
      <c r="E5" s="23" t="s">
        <v>11</v>
      </c>
      <c r="F5" s="23" t="s">
        <v>12</v>
      </c>
      <c r="G5" s="23" t="s">
        <v>13</v>
      </c>
      <c r="H5" s="23" t="s">
        <v>14</v>
      </c>
      <c r="I5" s="23" t="s">
        <v>15</v>
      </c>
      <c r="J5" s="23" t="s">
        <v>16</v>
      </c>
      <c r="K5" s="23" t="s">
        <v>17</v>
      </c>
      <c r="L5" s="23" t="s">
        <v>18</v>
      </c>
      <c r="M5" s="23" t="s">
        <v>19</v>
      </c>
      <c r="N5" s="23" t="s">
        <v>20</v>
      </c>
      <c r="O5" s="23" t="s">
        <v>21</v>
      </c>
    </row>
    <row r="6" spans="1:15" ht="30" customHeight="1" x14ac:dyDescent="0.4">
      <c r="B6" s="39" t="s">
        <v>34</v>
      </c>
      <c r="C6" s="40">
        <v>7500</v>
      </c>
      <c r="D6" s="40">
        <v>7875</v>
      </c>
      <c r="E6" s="40">
        <v>8268.75</v>
      </c>
      <c r="F6" s="40">
        <v>8682.19</v>
      </c>
      <c r="G6" s="40">
        <v>9116.2999999999993</v>
      </c>
      <c r="H6" s="40">
        <v>9572.11</v>
      </c>
      <c r="I6" s="40">
        <v>10050.719999999999</v>
      </c>
      <c r="J6" s="40"/>
      <c r="K6" s="40"/>
      <c r="L6" s="40"/>
      <c r="M6" s="40"/>
      <c r="N6" s="40"/>
      <c r="O6" s="41">
        <f t="shared" ref="O6:O18" si="0">SUM(C6:N6)</f>
        <v>61065.070000000007</v>
      </c>
    </row>
    <row r="7" spans="1:15" ht="30" customHeight="1" x14ac:dyDescent="0.4">
      <c r="B7" s="39" t="s">
        <v>35</v>
      </c>
      <c r="C7" s="40">
        <v>500</v>
      </c>
      <c r="D7" s="40">
        <v>525</v>
      </c>
      <c r="E7" s="40">
        <v>551.25</v>
      </c>
      <c r="F7" s="40">
        <v>578.80999999999995</v>
      </c>
      <c r="G7" s="40">
        <v>607.75</v>
      </c>
      <c r="H7" s="40">
        <v>638.14</v>
      </c>
      <c r="I7" s="40">
        <v>670.05</v>
      </c>
      <c r="J7" s="40"/>
      <c r="K7" s="40"/>
      <c r="L7" s="40"/>
      <c r="M7" s="40"/>
      <c r="N7" s="40"/>
      <c r="O7" s="41">
        <f t="shared" si="0"/>
        <v>4071</v>
      </c>
    </row>
    <row r="8" spans="1:15" ht="30" customHeight="1" x14ac:dyDescent="0.4">
      <c r="B8" s="39" t="s">
        <v>36</v>
      </c>
      <c r="C8" s="40">
        <v>1500</v>
      </c>
      <c r="D8" s="40">
        <v>1575</v>
      </c>
      <c r="E8" s="40">
        <v>1653.75</v>
      </c>
      <c r="F8" s="40">
        <v>1736.44</v>
      </c>
      <c r="G8" s="40">
        <v>1823.26</v>
      </c>
      <c r="H8" s="40">
        <v>1914.42</v>
      </c>
      <c r="I8" s="40">
        <v>2010.14</v>
      </c>
      <c r="J8" s="40"/>
      <c r="K8" s="40"/>
      <c r="L8" s="40"/>
      <c r="M8" s="40"/>
      <c r="N8" s="40"/>
      <c r="O8" s="41">
        <f>SUM(C8:N8)</f>
        <v>12213.01</v>
      </c>
    </row>
    <row r="9" spans="1:15" ht="30" customHeight="1" x14ac:dyDescent="0.4">
      <c r="B9" s="39" t="s">
        <v>37</v>
      </c>
      <c r="C9" s="40">
        <v>475</v>
      </c>
      <c r="D9" s="40">
        <v>498.75</v>
      </c>
      <c r="E9" s="40">
        <v>523.69000000000005</v>
      </c>
      <c r="F9" s="40">
        <v>549.87</v>
      </c>
      <c r="G9" s="40">
        <v>577.37</v>
      </c>
      <c r="H9" s="40">
        <v>606.23</v>
      </c>
      <c r="I9" s="40">
        <v>636.54999999999995</v>
      </c>
      <c r="J9" s="40"/>
      <c r="K9" s="40"/>
      <c r="L9" s="40"/>
      <c r="M9" s="40"/>
      <c r="N9" s="40"/>
      <c r="O9" s="41">
        <f t="shared" si="0"/>
        <v>3867.46</v>
      </c>
    </row>
    <row r="10" spans="1:15" ht="30" customHeight="1" x14ac:dyDescent="0.4">
      <c r="B10" s="39" t="s">
        <v>38</v>
      </c>
      <c r="C10" s="40">
        <v>123</v>
      </c>
      <c r="D10" s="40">
        <v>123</v>
      </c>
      <c r="E10" s="40">
        <v>123</v>
      </c>
      <c r="F10" s="40">
        <v>123</v>
      </c>
      <c r="G10" s="40">
        <v>123</v>
      </c>
      <c r="H10" s="40">
        <v>123</v>
      </c>
      <c r="I10" s="40">
        <v>123</v>
      </c>
      <c r="J10" s="40"/>
      <c r="K10" s="40"/>
      <c r="L10" s="40"/>
      <c r="M10" s="40"/>
      <c r="N10" s="40"/>
      <c r="O10" s="41">
        <f t="shared" si="0"/>
        <v>861</v>
      </c>
    </row>
    <row r="11" spans="1:15" ht="30" customHeight="1" x14ac:dyDescent="0.4">
      <c r="B11" s="39" t="s">
        <v>39</v>
      </c>
      <c r="C11" s="40">
        <v>68</v>
      </c>
      <c r="D11" s="40">
        <v>68</v>
      </c>
      <c r="E11" s="40">
        <v>68</v>
      </c>
      <c r="F11" s="40">
        <v>68</v>
      </c>
      <c r="G11" s="40">
        <v>68</v>
      </c>
      <c r="H11" s="40">
        <v>68</v>
      </c>
      <c r="I11" s="40">
        <v>68</v>
      </c>
      <c r="J11" s="40"/>
      <c r="K11" s="40"/>
      <c r="L11" s="40"/>
      <c r="M11" s="40"/>
      <c r="N11" s="40"/>
      <c r="O11" s="41">
        <f t="shared" si="0"/>
        <v>476</v>
      </c>
    </row>
    <row r="12" spans="1:15" ht="30" customHeight="1" x14ac:dyDescent="0.4">
      <c r="B12" s="39" t="s">
        <v>40</v>
      </c>
      <c r="C12" s="40">
        <v>125</v>
      </c>
      <c r="D12" s="40">
        <v>125</v>
      </c>
      <c r="E12" s="40">
        <v>125</v>
      </c>
      <c r="F12" s="40">
        <v>125</v>
      </c>
      <c r="G12" s="40">
        <v>125</v>
      </c>
      <c r="H12" s="40">
        <v>125</v>
      </c>
      <c r="I12" s="40">
        <v>125</v>
      </c>
      <c r="J12" s="40"/>
      <c r="K12" s="40"/>
      <c r="L12" s="40"/>
      <c r="M12" s="40"/>
      <c r="N12" s="40"/>
      <c r="O12" s="41">
        <f t="shared" si="0"/>
        <v>875</v>
      </c>
    </row>
    <row r="13" spans="1:15" ht="30" customHeight="1" x14ac:dyDescent="0.4">
      <c r="B13" s="39" t="s">
        <v>41</v>
      </c>
      <c r="C13" s="40">
        <v>250</v>
      </c>
      <c r="D13" s="40">
        <v>262.5</v>
      </c>
      <c r="E13" s="40">
        <v>275.63</v>
      </c>
      <c r="F13" s="40">
        <v>289.41000000000003</v>
      </c>
      <c r="G13" s="40">
        <v>303.88</v>
      </c>
      <c r="H13" s="40">
        <v>319.07</v>
      </c>
      <c r="I13" s="40">
        <v>335.02</v>
      </c>
      <c r="J13" s="40"/>
      <c r="K13" s="40"/>
      <c r="L13" s="40"/>
      <c r="M13" s="40"/>
      <c r="N13" s="40"/>
      <c r="O13" s="41">
        <f>SUM(C13:N13)</f>
        <v>2035.51</v>
      </c>
    </row>
    <row r="14" spans="1:15" ht="30" customHeight="1" x14ac:dyDescent="0.4">
      <c r="B14" s="39" t="s">
        <v>42</v>
      </c>
      <c r="C14" s="40">
        <v>100</v>
      </c>
      <c r="D14" s="40">
        <v>105</v>
      </c>
      <c r="E14" s="40">
        <v>110.25</v>
      </c>
      <c r="F14" s="40">
        <v>115.76</v>
      </c>
      <c r="G14" s="40">
        <v>121.55</v>
      </c>
      <c r="H14" s="40">
        <v>127.63</v>
      </c>
      <c r="I14" s="40">
        <v>134.01</v>
      </c>
      <c r="J14" s="40"/>
      <c r="K14" s="40"/>
      <c r="L14" s="40"/>
      <c r="M14" s="40"/>
      <c r="N14" s="40"/>
      <c r="O14" s="41">
        <f t="shared" si="0"/>
        <v>814.19999999999993</v>
      </c>
    </row>
    <row r="15" spans="1:15" ht="30" customHeight="1" x14ac:dyDescent="0.4">
      <c r="B15" s="39" t="s">
        <v>43</v>
      </c>
      <c r="C15" s="40">
        <v>200</v>
      </c>
      <c r="D15" s="40">
        <v>210</v>
      </c>
      <c r="E15" s="40">
        <v>220.5</v>
      </c>
      <c r="F15" s="40">
        <v>231.53</v>
      </c>
      <c r="G15" s="40">
        <v>243.1</v>
      </c>
      <c r="H15" s="40">
        <v>255.26</v>
      </c>
      <c r="I15" s="40">
        <v>268.02</v>
      </c>
      <c r="J15" s="40"/>
      <c r="K15" s="40"/>
      <c r="L15" s="40"/>
      <c r="M15" s="40"/>
      <c r="N15" s="40"/>
      <c r="O15" s="41">
        <f t="shared" si="0"/>
        <v>1628.4099999999999</v>
      </c>
    </row>
    <row r="16" spans="1:15" ht="30" customHeight="1" x14ac:dyDescent="0.4">
      <c r="B16" s="39" t="s">
        <v>44</v>
      </c>
      <c r="C16" s="40">
        <v>0</v>
      </c>
      <c r="D16" s="40">
        <v>0</v>
      </c>
      <c r="E16" s="40">
        <v>0</v>
      </c>
      <c r="F16" s="40">
        <v>0</v>
      </c>
      <c r="G16" s="40">
        <v>0</v>
      </c>
      <c r="H16" s="40">
        <v>0</v>
      </c>
      <c r="I16" s="40">
        <v>0</v>
      </c>
      <c r="J16" s="40"/>
      <c r="K16" s="40"/>
      <c r="L16" s="40"/>
      <c r="M16" s="40"/>
      <c r="N16" s="40"/>
      <c r="O16" s="41">
        <f t="shared" si="0"/>
        <v>0</v>
      </c>
    </row>
    <row r="17" spans="2:15" ht="30" customHeight="1" x14ac:dyDescent="0.4">
      <c r="B17" s="39" t="s">
        <v>45</v>
      </c>
      <c r="C17" s="40">
        <v>0</v>
      </c>
      <c r="D17" s="40">
        <v>0</v>
      </c>
      <c r="E17" s="40">
        <v>0</v>
      </c>
      <c r="F17" s="40">
        <v>0</v>
      </c>
      <c r="G17" s="40">
        <v>0</v>
      </c>
      <c r="H17" s="40">
        <v>0</v>
      </c>
      <c r="I17" s="40">
        <v>0</v>
      </c>
      <c r="J17" s="40"/>
      <c r="K17" s="40"/>
      <c r="L17" s="40"/>
      <c r="M17" s="40"/>
      <c r="N17" s="40"/>
      <c r="O17" s="41">
        <f t="shared" si="0"/>
        <v>0</v>
      </c>
    </row>
    <row r="18" spans="2:15" ht="30" customHeight="1" x14ac:dyDescent="0.4">
      <c r="B18" s="39" t="s">
        <v>46</v>
      </c>
      <c r="C18" s="40">
        <v>0</v>
      </c>
      <c r="D18" s="40">
        <v>0</v>
      </c>
      <c r="E18" s="40">
        <v>0</v>
      </c>
      <c r="F18" s="40">
        <v>0</v>
      </c>
      <c r="G18" s="40">
        <v>0</v>
      </c>
      <c r="H18" s="40">
        <v>0</v>
      </c>
      <c r="I18" s="40">
        <v>0</v>
      </c>
      <c r="J18" s="40"/>
      <c r="K18" s="40"/>
      <c r="L18" s="40"/>
      <c r="M18" s="40"/>
      <c r="N18" s="40"/>
      <c r="O18" s="41">
        <f t="shared" si="0"/>
        <v>0</v>
      </c>
    </row>
    <row r="19" spans="2:15" ht="30" customHeight="1" x14ac:dyDescent="0.4">
      <c r="B19" s="39" t="s">
        <v>47</v>
      </c>
      <c r="C19" s="42">
        <f>IF(SUM(C6:C18)=0,"",SUM(C6:C18))</f>
        <v>10841</v>
      </c>
      <c r="D19" s="42">
        <f t="shared" ref="D19:N19" si="1">IF(SUM(D6:D18)=0,"",SUM(D6:D18))</f>
        <v>11367.25</v>
      </c>
      <c r="E19" s="42">
        <f t="shared" si="1"/>
        <v>11919.82</v>
      </c>
      <c r="F19" s="42">
        <f t="shared" si="1"/>
        <v>12500.010000000002</v>
      </c>
      <c r="G19" s="42">
        <f t="shared" si="1"/>
        <v>13109.21</v>
      </c>
      <c r="H19" s="42">
        <f t="shared" si="1"/>
        <v>13748.859999999999</v>
      </c>
      <c r="I19" s="42">
        <f t="shared" si="1"/>
        <v>14420.509999999998</v>
      </c>
      <c r="J19" s="42" t="str">
        <f t="shared" si="1"/>
        <v/>
      </c>
      <c r="K19" s="42" t="str">
        <f t="shared" si="1"/>
        <v/>
      </c>
      <c r="L19" s="42" t="str">
        <f t="shared" si="1"/>
        <v/>
      </c>
      <c r="M19" s="42" t="str">
        <f t="shared" si="1"/>
        <v/>
      </c>
      <c r="N19" s="42" t="str">
        <f t="shared" si="1"/>
        <v/>
      </c>
      <c r="O19" s="43">
        <f>SUBTOTAL(109,Expenses[Inizio inizio])</f>
        <v>87906.66</v>
      </c>
    </row>
  </sheetData>
  <dataConsolidate/>
  <mergeCells count="3">
    <mergeCell ref="G3:I3"/>
    <mergeCell ref="B1:O1"/>
    <mergeCell ref="B2:O2"/>
  </mergeCell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6:O18" emptyCellReference="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Profitto e perdita</vt:lpstr>
      <vt:lpstr>Reddito</vt:lpstr>
      <vt:lpstr>Spese operative</vt:lpstr>
      <vt:lpstr>NetIncome</vt:lpstr>
      <vt:lpstr>'Profitto e perdita'!Títulos_a_imprimir</vt:lpstr>
      <vt:lpstr>Reddito!Títulos_a_imprimir</vt:lpstr>
      <vt:lpstr>'Spese operative'!Títulos_a_imprimir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2018-02-27T04:33:55Z</dcterms:created>
  <dcterms:modified xsi:type="dcterms:W3CDTF">2026-01-08T03:27:58Z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v-audrs@microsoft.com</vt:lpwstr>
  </property>
  <property fmtid="{D5CDD505-2E9C-101B-9397-08002B2CF9AE}" pid="5" name="MSIP_Label_f42aa342-8706-4288-bd11-ebb85995028c_SetDate">
    <vt:lpwstr>2018-02-27T04:33:58.1250501Z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